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E:\SÃO SEBASTIÃO 2023\PROCESSOS\CONCORRÊNCIAS\CONCORRÊNCIA 3.2023-003 - 4 ESCOLAS E CRECHE ODINAMAR MANUT\TERMOS ADITIVOS\LOTE 03-N.SRA DE LOURDES\2º T.ADITIVO\"/>
    </mc:Choice>
  </mc:AlternateContent>
  <xr:revisionPtr revIDLastSave="0" documentId="8_{B5403216-FB07-44CC-B1E6-F6E15F65E6E8}" xr6:coauthVersionLast="47" xr6:coauthVersionMax="47" xr10:uidLastSave="{00000000-0000-0000-0000-000000000000}"/>
  <bookViews>
    <workbookView xWindow="-108" yWindow="-108" windowWidth="23256" windowHeight="12456" tabRatio="810" activeTab="1" xr2:uid="{00000000-000D-0000-FFFF-FFFF00000000}"/>
  </bookViews>
  <sheets>
    <sheet name="ORCAMENTO" sheetId="1" r:id="rId1"/>
    <sheet name="ORCDET" sheetId="2" r:id="rId2"/>
    <sheet name="CPU" sheetId="3" r:id="rId3"/>
    <sheet name="CRONOGRAMA" sheetId="10" r:id="rId4"/>
    <sheet name="QUANTIDADES" sheetId="4" r:id="rId5"/>
    <sheet name="ENCARGOS" sheetId="8" r:id="rId6"/>
    <sheet name="BDI" sheetId="9" r:id="rId7"/>
  </sheets>
  <definedNames>
    <definedName name="_xlnm.Print_Area" localSheetId="6">BDI!$A$1:$L$45</definedName>
    <definedName name="_xlnm.Print_Area" localSheetId="2">CPU!$A$1:$J$866</definedName>
    <definedName name="_xlnm.Print_Area" localSheetId="3">CRONOGRAMA!$A$1:$I$34</definedName>
    <definedName name="_xlnm.Print_Area" localSheetId="5">ENCARGOS!$A$1:$F$50</definedName>
    <definedName name="_xlnm.Print_Area" localSheetId="0">ORCAMENTO!$A$1:$F$22</definedName>
    <definedName name="_xlnm.Print_Area" localSheetId="1">ORCDET!$A$1:$J$53</definedName>
    <definedName name="_xlnm.Print_Area" localSheetId="4">QUANTIDADES!$A$1:$D$55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7" i="10" l="1"/>
  <c r="E27" i="10"/>
  <c r="F27" i="10"/>
  <c r="G27" i="10"/>
  <c r="H27" i="10"/>
  <c r="I27" i="10"/>
  <c r="F42" i="2"/>
  <c r="I23" i="2"/>
  <c r="I26" i="2"/>
  <c r="F19" i="2"/>
  <c r="F13" i="2"/>
  <c r="B24" i="10"/>
  <c r="B22" i="10"/>
  <c r="B20" i="10"/>
  <c r="B18" i="10"/>
  <c r="B16" i="10"/>
  <c r="B14" i="10"/>
  <c r="B12" i="10"/>
  <c r="B10" i="10"/>
  <c r="B8" i="10"/>
  <c r="B6" i="10"/>
  <c r="B34" i="10"/>
  <c r="B33" i="10"/>
  <c r="B31" i="10"/>
  <c r="H3" i="10"/>
  <c r="C3" i="10"/>
  <c r="A3" i="10"/>
  <c r="K40" i="2" l="1"/>
  <c r="K29" i="2"/>
  <c r="K27" i="2"/>
  <c r="K26" i="2"/>
  <c r="K23" i="2"/>
  <c r="K24" i="2"/>
  <c r="K18" i="2"/>
  <c r="K6" i="2" l="1"/>
  <c r="F28" i="1" l="1"/>
  <c r="B42" i="9"/>
  <c r="B47" i="8"/>
  <c r="B45" i="9"/>
  <c r="B44" i="9"/>
  <c r="B50" i="8"/>
  <c r="B49" i="8"/>
  <c r="K9" i="2"/>
  <c r="K12" i="2"/>
  <c r="K15" i="2"/>
  <c r="K33" i="2"/>
  <c r="K36" i="2"/>
  <c r="E3" i="3"/>
  <c r="B55" i="4"/>
  <c r="B54" i="4"/>
  <c r="A863" i="3"/>
  <c r="A862" i="3"/>
  <c r="G8" i="2" l="1"/>
  <c r="G7" i="2"/>
  <c r="G44" i="2"/>
  <c r="G43" i="2"/>
  <c r="G25" i="2"/>
  <c r="G37" i="2"/>
  <c r="G42" i="2"/>
  <c r="G39" i="2"/>
  <c r="G34" i="2"/>
  <c r="G28" i="2"/>
  <c r="G45" i="2"/>
  <c r="B3" i="9"/>
  <c r="Q6" i="9"/>
  <c r="B8" i="9"/>
  <c r="O8" i="9"/>
  <c r="P8" i="9"/>
  <c r="Q8" i="9"/>
  <c r="O9" i="9"/>
  <c r="P9" i="9"/>
  <c r="Q9" i="9"/>
  <c r="O10" i="9"/>
  <c r="P10" i="9"/>
  <c r="Q10" i="9"/>
  <c r="O11" i="9"/>
  <c r="P11" i="9"/>
  <c r="Q11" i="9"/>
  <c r="O12" i="9"/>
  <c r="P12" i="9"/>
  <c r="Q12" i="9"/>
  <c r="O13" i="9"/>
  <c r="P13" i="9"/>
  <c r="Q13" i="9"/>
  <c r="O14" i="9"/>
  <c r="E37" i="9" s="1"/>
  <c r="P14" i="9"/>
  <c r="G37" i="9" s="1"/>
  <c r="Q14" i="9"/>
  <c r="I37" i="9" s="1"/>
  <c r="C18" i="9"/>
  <c r="E27" i="9"/>
  <c r="G27" i="9"/>
  <c r="I27" i="9"/>
  <c r="G28" i="9"/>
  <c r="I28" i="9"/>
  <c r="E29" i="9"/>
  <c r="G29" i="9"/>
  <c r="I29" i="9"/>
  <c r="E30" i="9"/>
  <c r="G30" i="9"/>
  <c r="I30" i="9"/>
  <c r="E31" i="9"/>
  <c r="G31" i="9"/>
  <c r="I31" i="9"/>
  <c r="K32" i="9"/>
  <c r="K37" i="9" s="1"/>
  <c r="D3" i="1" s="1"/>
  <c r="E35" i="9"/>
  <c r="G35" i="9"/>
  <c r="G32" i="9" s="1"/>
  <c r="I35" i="9"/>
  <c r="E36" i="9"/>
  <c r="G36" i="9"/>
  <c r="I36" i="9"/>
  <c r="E8" i="8"/>
  <c r="E9" i="8"/>
  <c r="E10" i="8"/>
  <c r="E11" i="8"/>
  <c r="E12" i="8"/>
  <c r="E13" i="8"/>
  <c r="E14" i="8"/>
  <c r="E15" i="8"/>
  <c r="E16" i="8"/>
  <c r="C17" i="8"/>
  <c r="E17" i="8"/>
  <c r="E29" i="8"/>
  <c r="E30" i="8" s="1"/>
  <c r="C30" i="8"/>
  <c r="C38" i="8"/>
  <c r="E38" i="8"/>
  <c r="C43" i="8"/>
  <c r="E43" i="8"/>
  <c r="H39" i="2" l="1"/>
  <c r="H37" i="2"/>
  <c r="H34" i="2"/>
  <c r="G3" i="3"/>
  <c r="G3" i="2"/>
  <c r="E32" i="9"/>
  <c r="C45" i="8"/>
  <c r="E45" i="8"/>
  <c r="I32" i="9"/>
  <c r="G32" i="2"/>
  <c r="G35" i="2"/>
  <c r="K35" i="2" s="1"/>
  <c r="G10" i="2"/>
  <c r="G17" i="2"/>
  <c r="K42" i="2"/>
  <c r="H42" i="2"/>
  <c r="H8" i="2"/>
  <c r="K8" i="2"/>
  <c r="K45" i="2"/>
  <c r="H45" i="2"/>
  <c r="G11" i="2"/>
  <c r="K28" i="2"/>
  <c r="H28" i="2"/>
  <c r="G21" i="2"/>
  <c r="G46" i="2"/>
  <c r="K43" i="2"/>
  <c r="H43" i="2"/>
  <c r="G38" i="2"/>
  <c r="G41" i="2"/>
  <c r="H7" i="2"/>
  <c r="K7" i="2"/>
  <c r="H25" i="2"/>
  <c r="K25" i="2"/>
  <c r="K44" i="2"/>
  <c r="H44" i="2"/>
  <c r="G31" i="2"/>
  <c r="G30" i="2"/>
  <c r="A53" i="2"/>
  <c r="A52" i="2"/>
  <c r="B52" i="4"/>
  <c r="A858" i="3"/>
  <c r="A48" i="2"/>
  <c r="H35" i="2" l="1"/>
  <c r="I7" i="2"/>
  <c r="I45" i="2"/>
  <c r="I44" i="2"/>
  <c r="I25" i="2"/>
  <c r="I24" i="2" s="1"/>
  <c r="H38" i="2"/>
  <c r="I43" i="2"/>
  <c r="I42" i="2"/>
  <c r="H17" i="2"/>
  <c r="I35" i="2"/>
  <c r="I8" i="2"/>
  <c r="H10" i="2"/>
  <c r="I10" i="2" s="1"/>
  <c r="I28" i="2"/>
  <c r="H11" i="2"/>
  <c r="I11" i="2" s="1"/>
  <c r="K32" i="2"/>
  <c r="H32" i="2"/>
  <c r="K21" i="2"/>
  <c r="H21" i="2"/>
  <c r="K41" i="2"/>
  <c r="H41" i="2"/>
  <c r="K30" i="2"/>
  <c r="H30" i="2"/>
  <c r="K31" i="2"/>
  <c r="H31" i="2"/>
  <c r="G13" i="2"/>
  <c r="H46" i="2"/>
  <c r="K46" i="2"/>
  <c r="K11" i="2"/>
  <c r="K38" i="2"/>
  <c r="K37" i="2"/>
  <c r="K39" i="2"/>
  <c r="I3" i="2"/>
  <c r="I6" i="2" l="1"/>
  <c r="E6" i="1" s="1"/>
  <c r="I41" i="2"/>
  <c r="I46" i="2"/>
  <c r="I30" i="2"/>
  <c r="I21" i="2"/>
  <c r="H13" i="2"/>
  <c r="I31" i="2"/>
  <c r="I9" i="2"/>
  <c r="I32" i="2"/>
  <c r="K13" i="2"/>
  <c r="K10" i="2"/>
  <c r="K17" i="2"/>
  <c r="K34" i="2"/>
  <c r="I3" i="3"/>
  <c r="I29" i="2" l="1"/>
  <c r="I40" i="2"/>
  <c r="E15" i="1" s="1"/>
  <c r="C25" i="10" s="1"/>
  <c r="H25" i="10" s="1"/>
  <c r="I25" i="10" s="1"/>
  <c r="E7" i="1"/>
  <c r="C9" i="10" s="1"/>
  <c r="E9" i="10" s="1"/>
  <c r="F9" i="10" s="1"/>
  <c r="C7" i="10"/>
  <c r="I17" i="2"/>
  <c r="I34" i="2"/>
  <c r="A3" i="4"/>
  <c r="A3" i="3"/>
  <c r="E3" i="2"/>
  <c r="A3" i="2"/>
  <c r="H7" i="10" l="1"/>
  <c r="F7" i="10"/>
  <c r="E7" i="10"/>
  <c r="G7" i="10"/>
  <c r="I7" i="10"/>
  <c r="I27" i="2"/>
  <c r="I33" i="2"/>
  <c r="I38" i="2"/>
  <c r="I39" i="2"/>
  <c r="I37" i="2"/>
  <c r="I13" i="2"/>
  <c r="D7" i="10" l="1"/>
  <c r="E13" i="1"/>
  <c r="C21" i="10" s="1"/>
  <c r="F21" i="10" s="1"/>
  <c r="G21" i="10" s="1"/>
  <c r="I36" i="2"/>
  <c r="E12" i="1" l="1"/>
  <c r="C19" i="10" s="1"/>
  <c r="D29" i="10"/>
  <c r="E14" i="1"/>
  <c r="C23" i="10" s="1"/>
  <c r="H19" i="10" l="1"/>
  <c r="G19" i="10"/>
  <c r="I23" i="10"/>
  <c r="G23" i="10"/>
  <c r="H23" i="10" l="1"/>
  <c r="F19" i="10"/>
  <c r="G22" i="2"/>
  <c r="G20" i="2"/>
  <c r="G19" i="2"/>
  <c r="G16" i="2"/>
  <c r="G14" i="2"/>
  <c r="K14" i="2" l="1"/>
  <c r="H14" i="2"/>
  <c r="H16" i="2"/>
  <c r="K16" i="2"/>
  <c r="H19" i="2"/>
  <c r="K19" i="2"/>
  <c r="H20" i="2"/>
  <c r="K20" i="2"/>
  <c r="K22" i="2"/>
  <c r="H22" i="2"/>
  <c r="I20" i="2" l="1"/>
  <c r="I16" i="2"/>
  <c r="I22" i="2"/>
  <c r="I14" i="2"/>
  <c r="I12" i="2" s="1"/>
  <c r="I19" i="2"/>
  <c r="H48" i="2"/>
  <c r="E17" i="1" s="1"/>
  <c r="I15" i="2" l="1"/>
  <c r="E9" i="1" s="1"/>
  <c r="C13" i="10" s="1"/>
  <c r="I18" i="2"/>
  <c r="E10" i="1" s="1"/>
  <c r="C15" i="10" s="1"/>
  <c r="H858" i="3"/>
  <c r="C48" i="4"/>
  <c r="E8" i="1"/>
  <c r="H13" i="10" l="1"/>
  <c r="F13" i="10"/>
  <c r="C11" i="10"/>
  <c r="G15" i="10"/>
  <c r="E15" i="10"/>
  <c r="E11" i="1"/>
  <c r="C17" i="10" s="1"/>
  <c r="G13" i="10" l="1"/>
  <c r="H21" i="1"/>
  <c r="G11" i="10"/>
  <c r="E11" i="10"/>
  <c r="F15" i="10"/>
  <c r="F17" i="10"/>
  <c r="G17" i="10"/>
  <c r="E19" i="1"/>
  <c r="H17" i="10" l="1"/>
  <c r="E29" i="10"/>
  <c r="H50" i="2"/>
  <c r="E18" i="1"/>
  <c r="H860" i="3"/>
  <c r="C50" i="4"/>
  <c r="F11" i="10"/>
  <c r="H49" i="2" l="1"/>
  <c r="C49" i="4"/>
  <c r="H859" i="3"/>
  <c r="J24" i="2"/>
  <c r="J27" i="2"/>
  <c r="J31" i="2"/>
  <c r="J25" i="2"/>
  <c r="J6" i="2"/>
  <c r="F6" i="1" s="1"/>
  <c r="J44" i="2"/>
  <c r="J26" i="2"/>
  <c r="F12" i="1" s="1"/>
  <c r="J46" i="2"/>
  <c r="J29" i="2"/>
  <c r="J8" i="2"/>
  <c r="J45" i="2"/>
  <c r="J11" i="2"/>
  <c r="J30" i="2"/>
  <c r="J40" i="2"/>
  <c r="F15" i="1" s="1"/>
  <c r="J10" i="2"/>
  <c r="J43" i="2"/>
  <c r="J42" i="2"/>
  <c r="J7" i="2"/>
  <c r="J21" i="2"/>
  <c r="J32" i="2"/>
  <c r="J41" i="2"/>
  <c r="J28" i="2"/>
  <c r="J35" i="2"/>
  <c r="J17" i="2"/>
  <c r="J39" i="2"/>
  <c r="J37" i="2"/>
  <c r="J38" i="2"/>
  <c r="J13" i="2"/>
  <c r="J9" i="2"/>
  <c r="F7" i="1" s="1"/>
  <c r="J33" i="2"/>
  <c r="F13" i="1" s="1"/>
  <c r="J34" i="2"/>
  <c r="J36" i="2"/>
  <c r="F14" i="1" s="1"/>
  <c r="J20" i="2"/>
  <c r="J19" i="2"/>
  <c r="J22" i="2"/>
  <c r="J16" i="2"/>
  <c r="J14" i="2"/>
  <c r="J18" i="2"/>
  <c r="F10" i="1" s="1"/>
  <c r="J12" i="2"/>
  <c r="F8" i="1" s="1"/>
  <c r="J15" i="2"/>
  <c r="F9" i="1" s="1"/>
  <c r="J23" i="2"/>
  <c r="F11" i="1" s="1"/>
  <c r="F29" i="10"/>
  <c r="G29" i="10" s="1"/>
  <c r="H29" i="10" s="1"/>
  <c r="I29" i="10" s="1"/>
  <c r="I19" i="1" l="1"/>
  <c r="D26" i="10"/>
  <c r="D28" i="10" s="1"/>
  <c r="H26" i="10"/>
  <c r="E26" i="10"/>
  <c r="F26" i="10"/>
  <c r="G26" i="10"/>
  <c r="E28" i="10" l="1"/>
  <c r="F28" i="10" s="1"/>
  <c r="G28" i="10" s="1"/>
  <c r="H28" i="10" s="1"/>
  <c r="I26" i="10" s="1"/>
</calcChain>
</file>

<file path=xl/sharedStrings.xml><?xml version="1.0" encoding="utf-8"?>
<sst xmlns="http://schemas.openxmlformats.org/spreadsheetml/2006/main" count="5226" uniqueCount="1082">
  <si>
    <t>Obra</t>
  </si>
  <si>
    <t>Bancos</t>
  </si>
  <si>
    <t>B.D.I.</t>
  </si>
  <si>
    <t>Encargos Sociais</t>
  </si>
  <si>
    <t>Item</t>
  </si>
  <si>
    <t>Descrição</t>
  </si>
  <si>
    <t>Total</t>
  </si>
  <si>
    <t>Peso (%)</t>
  </si>
  <si>
    <t>SERVIÇOS PRELIMINARES</t>
  </si>
  <si>
    <t>INSTALAÇÕES ELÉTRICAS</t>
  </si>
  <si>
    <t>PISO</t>
  </si>
  <si>
    <t>PINTURA</t>
  </si>
  <si>
    <t>Total sem BDI</t>
  </si>
  <si>
    <t>Total do BDI</t>
  </si>
  <si>
    <t>Total Geral</t>
  </si>
  <si>
    <t>Percentual</t>
  </si>
  <si>
    <t>Indice</t>
  </si>
  <si>
    <t>Código</t>
  </si>
  <si>
    <t>Banco</t>
  </si>
  <si>
    <t>Und</t>
  </si>
  <si>
    <t>Quant.</t>
  </si>
  <si>
    <t>Valor Unit</t>
  </si>
  <si>
    <t>Valor Unit com BDI</t>
  </si>
  <si>
    <t xml:space="preserve"> 1 </t>
  </si>
  <si>
    <t xml:space="preserve"> 1.1 </t>
  </si>
  <si>
    <t>Próprio</t>
  </si>
  <si>
    <t>m²</t>
  </si>
  <si>
    <t>SINAPI</t>
  </si>
  <si>
    <t>m³</t>
  </si>
  <si>
    <t>M</t>
  </si>
  <si>
    <t>UN</t>
  </si>
  <si>
    <t xml:space="preserve"> 88485 </t>
  </si>
  <si>
    <t>APLICAÇÃO DE FUNDO SELADOR ACRÍLICO EM PAREDES, UMA DEMÃO. AF_06/2014</t>
  </si>
  <si>
    <t xml:space="preserve"> 88489 </t>
  </si>
  <si>
    <t>APLICAÇÃO MANUAL DE PINTURA COM TINTA LÁTEX ACRÍLICA EM PAREDES, DUAS DEMÃOS. AF_06/2014</t>
  </si>
  <si>
    <t>Composições Analíticas com Preço Unitário</t>
  </si>
  <si>
    <t>Composições Principais</t>
  </si>
  <si>
    <t>Tipo</t>
  </si>
  <si>
    <t>Composição</t>
  </si>
  <si>
    <t>Insumo</t>
  </si>
  <si>
    <t>Material</t>
  </si>
  <si>
    <t>MO sem LS =&gt;</t>
  </si>
  <si>
    <t>LS =&gt;</t>
  </si>
  <si>
    <t>MO com LS =&gt;</t>
  </si>
  <si>
    <t>Valor do BDI =&gt;</t>
  </si>
  <si>
    <t>Valor com BDI =&gt;</t>
  </si>
  <si>
    <t>Composição Auxiliar</t>
  </si>
  <si>
    <t xml:space="preserve"> 88316 </t>
  </si>
  <si>
    <t>SERVENTE COM ENCARGOS COMPLEMENTARES</t>
  </si>
  <si>
    <t>SEDI - SERVIÇOS DIVERSOS</t>
  </si>
  <si>
    <t>H</t>
  </si>
  <si>
    <t xml:space="preserve"> 88309 </t>
  </si>
  <si>
    <t>PEDREIRO COM ENCARGOS COMPLEMENTARES</t>
  </si>
  <si>
    <t>KG</t>
  </si>
  <si>
    <t>CENTO</t>
  </si>
  <si>
    <t>FUES - FUNDAÇÕES E ESTRUTURAS</t>
  </si>
  <si>
    <t>CHOR - CUSTOS HORÁRIOS DE MÁQUINAS E EQUIPAMENTOS</t>
  </si>
  <si>
    <t>CHP</t>
  </si>
  <si>
    <t>CHI</t>
  </si>
  <si>
    <t>AJUDANTE DE CARPINTEIRO COM ENCARGOS COMPLEMENTARES</t>
  </si>
  <si>
    <t xml:space="preserve"> 88323 </t>
  </si>
  <si>
    <t>TELHADISTA COM ENCARGOS COMPLEMENTARES</t>
  </si>
  <si>
    <t>SEDOP</t>
  </si>
  <si>
    <t>INEL - INSTALAÇÃO ELÉTRICA/ELETRIFICAÇÃO E ILUMINAÇÃO EXTERNA</t>
  </si>
  <si>
    <t xml:space="preserve"> 88264 </t>
  </si>
  <si>
    <t>ELETRICISTA COM ENCARGOS COMPLEMENTARES</t>
  </si>
  <si>
    <t xml:space="preserve"> 88247 </t>
  </si>
  <si>
    <t>AUXILIAR DE ELETRICISTA COM ENCARGOS COMPLEMENTARES</t>
  </si>
  <si>
    <t xml:space="preserve"> 00021127 </t>
  </si>
  <si>
    <t>FITA ISOLANTE ADESIVA ANTICHAMA, USO ATE 750 V, EM ROLO DE 19 MM X 5 M</t>
  </si>
  <si>
    <t>MOVT - MOVIMENTO DE TERRA</t>
  </si>
  <si>
    <t>PISO - PISOS</t>
  </si>
  <si>
    <t>L</t>
  </si>
  <si>
    <t xml:space="preserve"> 00001379 </t>
  </si>
  <si>
    <t>CIMENTO PORTLAND COMPOSTO CP II-32</t>
  </si>
  <si>
    <t>PINT - PINTURAS</t>
  </si>
  <si>
    <t xml:space="preserve"> 88310 </t>
  </si>
  <si>
    <t>PINTOR COM ENCARGOS COMPLEMENTARES</t>
  </si>
  <si>
    <t xml:space="preserve"> 00006085 </t>
  </si>
  <si>
    <t>SELADOR ACRILICO OPACO PREMIUM INTERIOR/EXTERIOR</t>
  </si>
  <si>
    <t xml:space="preserve"> 00003767 </t>
  </si>
  <si>
    <t xml:space="preserve"> 00043651 </t>
  </si>
  <si>
    <t>MASSA ACRILICA PARA SUPERFICIES INTERNAS E EXTERNAS</t>
  </si>
  <si>
    <t xml:space="preserve"> 00007356 </t>
  </si>
  <si>
    <t xml:space="preserve"> 00005318 </t>
  </si>
  <si>
    <t xml:space="preserve"> 00007307 </t>
  </si>
  <si>
    <t>FUNDO ANTICORROSIVO PARA METAIS FERROSOS (ZARCAO)</t>
  </si>
  <si>
    <t>INHI - INSTALAÇÕES HIDROS SANITÁRIAS</t>
  </si>
  <si>
    <t>AUXILIAR DE ENCANADOR OU BOMBEIRO HIDRÁULICO COM ENCARGOS COMPLEMENTARES</t>
  </si>
  <si>
    <t>ENCANADOR OU BOMBEIRO HIDRÁULICO COM ENCARGOS COMPLEMENTARES</t>
  </si>
  <si>
    <t>Total Por Etapa</t>
  </si>
  <si>
    <t>30 DIAS</t>
  </si>
  <si>
    <t>Porcentagem</t>
  </si>
  <si>
    <t>Custo</t>
  </si>
  <si>
    <t>Porcentagem Acumulado</t>
  </si>
  <si>
    <t>Custo Acumulado</t>
  </si>
  <si>
    <t>ALTERNATIVAS</t>
  </si>
  <si>
    <t>SELECIONADO</t>
  </si>
  <si>
    <t>COM DESONERAÇÃO</t>
  </si>
  <si>
    <t>OBRA:</t>
  </si>
  <si>
    <t>SEM DESONERAÇÃO</t>
  </si>
  <si>
    <t>LIMITES DE BDI</t>
  </si>
  <si>
    <t>OBRA TIPO</t>
  </si>
  <si>
    <t>Declaro, para os devidos fins, que a alternativa de incidência da contribuição previdênciária</t>
  </si>
  <si>
    <t>Alternativa</t>
  </si>
  <si>
    <t>Construção de edifícios.</t>
  </si>
  <si>
    <t>sobre folha de pagamento para a planilha orçamentária do presente Projeto Básico de Engenharia foi</t>
  </si>
  <si>
    <t>1º Quartil</t>
  </si>
  <si>
    <t>Médio</t>
  </si>
  <si>
    <t>2º Quartil</t>
  </si>
  <si>
    <t>Construção de rodovias e ferrovias.</t>
  </si>
  <si>
    <t>, pois tornou-se a mais vantajosa para esta Adminisção Pública,</t>
  </si>
  <si>
    <t>Saneamento básico.</t>
  </si>
  <si>
    <t>uma vez que a meta estipulada alcançou uma maior área a ser beneficiada.</t>
  </si>
  <si>
    <t>Estações e redes de energia.</t>
  </si>
  <si>
    <t>Obras portuárias, marítmas e fluviais.</t>
  </si>
  <si>
    <t xml:space="preserve">Em ambas planilhas orçamentárias, no cálculo do BDI adotado, foram utilizados os </t>
  </si>
  <si>
    <t>Fornecimento de materiais e equipamentos.</t>
  </si>
  <si>
    <t>mesmos valores de seus componentes e, ainda, declaro que os percentuais relativos aos impostos</t>
  </si>
  <si>
    <t>estão de acordo com o que emanam as leis pertinentes.</t>
  </si>
  <si>
    <t>Para fins de verificação do BDI em relação aos limites definidos no Acórdão 2.622/2013</t>
  </si>
  <si>
    <t>do Plenário do TCU, a obra foi enquadrada como:</t>
  </si>
  <si>
    <t>=</t>
  </si>
  <si>
    <t>Ademais, informo que o percentual de BDI adotado foi obtido a partir da fórmula abaixo,</t>
  </si>
  <si>
    <t>seguida do memorial de cálculo do índice.</t>
  </si>
  <si>
    <t>DESCRIÇÃO</t>
  </si>
  <si>
    <t>VALORES DE REFERÊNCIA</t>
  </si>
  <si>
    <t>BDI ADOTADO</t>
  </si>
  <si>
    <t>Administração Central</t>
  </si>
  <si>
    <t>(AC)</t>
  </si>
  <si>
    <t>Seguro e Garantia (*)</t>
  </si>
  <si>
    <t>(S e G)</t>
  </si>
  <si>
    <t>Risco</t>
  </si>
  <si>
    <t xml:space="preserve">(R) </t>
  </si>
  <si>
    <t>Despesas Financeiras</t>
  </si>
  <si>
    <t>(DF)</t>
  </si>
  <si>
    <t>Lucro</t>
  </si>
  <si>
    <t>(L)</t>
  </si>
  <si>
    <t>TRIBUTOS</t>
  </si>
  <si>
    <t>(I)</t>
  </si>
  <si>
    <t>COFINS</t>
  </si>
  <si>
    <t>PIS</t>
  </si>
  <si>
    <t>ISSQN (**)</t>
  </si>
  <si>
    <t>CPRF</t>
  </si>
  <si>
    <t>TOTAL</t>
  </si>
  <si>
    <t>Notas do modelo:</t>
  </si>
  <si>
    <t>(*)</t>
  </si>
  <si>
    <t>Pode haver garantia desde que previsto no Edital da licitação e no contrato de execução.</t>
  </si>
  <si>
    <t>(**)</t>
  </si>
  <si>
    <t>Podem ser aceitos outros percentuais de ISSQN desde que devidamente embasados na legislação municipal.</t>
  </si>
  <si>
    <t>ENCARGOS SOCIAIS SOBRE MÃO DE OBRA</t>
  </si>
  <si>
    <t>CÓDIGO</t>
  </si>
  <si>
    <t>HORISTA %</t>
  </si>
  <si>
    <t xml:space="preserve">MENSALISTA </t>
  </si>
  <si>
    <t>GRUPO A</t>
  </si>
  <si>
    <t>A1</t>
  </si>
  <si>
    <t>INSS</t>
  </si>
  <si>
    <t>A2</t>
  </si>
  <si>
    <t>SESI</t>
  </si>
  <si>
    <t>A3</t>
  </si>
  <si>
    <t>SENAI</t>
  </si>
  <si>
    <t>A4</t>
  </si>
  <si>
    <t>INCRA</t>
  </si>
  <si>
    <t>A5</t>
  </si>
  <si>
    <t>SEBRAE</t>
  </si>
  <si>
    <t>A6</t>
  </si>
  <si>
    <t>Salário Educação</t>
  </si>
  <si>
    <t>A7</t>
  </si>
  <si>
    <t>Seguro Contra Acidentes de Trabalho</t>
  </si>
  <si>
    <t>A8</t>
  </si>
  <si>
    <t>FGTS</t>
  </si>
  <si>
    <t>A9</t>
  </si>
  <si>
    <t>SECONCI</t>
  </si>
  <si>
    <t>A</t>
  </si>
  <si>
    <t>GRUPO B</t>
  </si>
  <si>
    <t>B1</t>
  </si>
  <si>
    <t>Repouso Semanal Remunerado</t>
  </si>
  <si>
    <t>Não incide</t>
  </si>
  <si>
    <t>B2</t>
  </si>
  <si>
    <t>Feriados</t>
  </si>
  <si>
    <t>Não Incide</t>
  </si>
  <si>
    <t>B3</t>
  </si>
  <si>
    <t>Auxilio - Enfermidade</t>
  </si>
  <si>
    <t>B4</t>
  </si>
  <si>
    <t>13º Salário</t>
  </si>
  <si>
    <t>B5</t>
  </si>
  <si>
    <t>Licença Paternidade</t>
  </si>
  <si>
    <t>B6</t>
  </si>
  <si>
    <t>Faltas Justificadas</t>
  </si>
  <si>
    <t>B7</t>
  </si>
  <si>
    <t>Dias de Chuva</t>
  </si>
  <si>
    <t>B8</t>
  </si>
  <si>
    <t>Auxílio Acidentes de Trabalho</t>
  </si>
  <si>
    <t>B9</t>
  </si>
  <si>
    <t>Férias Gozadas</t>
  </si>
  <si>
    <t>B10</t>
  </si>
  <si>
    <t>Salário maternidade</t>
  </si>
  <si>
    <t>B</t>
  </si>
  <si>
    <t>GRUPO C</t>
  </si>
  <si>
    <t>C1</t>
  </si>
  <si>
    <t>Avíso Prevéo Indenizado</t>
  </si>
  <si>
    <t>C2</t>
  </si>
  <si>
    <t>Avíso préveo trabalhado</t>
  </si>
  <si>
    <t>C3</t>
  </si>
  <si>
    <t>Férias Indenizadas</t>
  </si>
  <si>
    <t>C4</t>
  </si>
  <si>
    <t>Depósito rescizão Sem Justa Causa</t>
  </si>
  <si>
    <t>C5</t>
  </si>
  <si>
    <t>Indenização Adicional</t>
  </si>
  <si>
    <t>C</t>
  </si>
  <si>
    <t>GRUPO D</t>
  </si>
  <si>
    <t>D1</t>
  </si>
  <si>
    <t>Reincidência de Grupo A sobre Grupo B</t>
  </si>
  <si>
    <t>D2</t>
  </si>
  <si>
    <t xml:space="preserve">Reincidência de Grupo A sobre Avíso Prévio Trabalhado e Reincidência Sobre do FGTS sobre Avíso Prévio Indenizado </t>
  </si>
  <si>
    <t>D</t>
  </si>
  <si>
    <t>TOTAL    (A + B + C + D)</t>
  </si>
  <si>
    <t xml:space="preserve"> 4.2 </t>
  </si>
  <si>
    <t xml:space="preserve"> 6.1 </t>
  </si>
  <si>
    <t xml:space="preserve"> 6.2 </t>
  </si>
  <si>
    <t xml:space="preserve"> 7.1 </t>
  </si>
  <si>
    <t xml:space="preserve"> 7.2 </t>
  </si>
  <si>
    <t xml:space="preserve"> 11.1 </t>
  </si>
  <si>
    <t xml:space="preserve"> 11.2 </t>
  </si>
  <si>
    <t xml:space="preserve"> 12.1 </t>
  </si>
  <si>
    <t xml:space="preserve"> 12.2 </t>
  </si>
  <si>
    <t xml:space="preserve"> 12.3 </t>
  </si>
  <si>
    <t xml:space="preserve"> 12.4 </t>
  </si>
  <si>
    <t xml:space="preserve"> 13.1 </t>
  </si>
  <si>
    <t>Desonerado: 0,00%</t>
  </si>
  <si>
    <t>COBE - COBERTURA</t>
  </si>
  <si>
    <t xml:space="preserve"> 93282 </t>
  </si>
  <si>
    <t>GUINCHO ELÉTRICO DE COLUNA, CAPACIDADE 400 KG, COM MOTO FREIO, MOTOR TRIFÁSICO DE 1,25 CV - CHI DIURNO. AF_03/2016</t>
  </si>
  <si>
    <t xml:space="preserve"> 93281 </t>
  </si>
  <si>
    <t>GUINCHO ELÉTRICO DE COLUNA, CAPACIDADE 400 KG, COM MOTO FREIO, MOTOR TRIFÁSICO DE 1,25 CV - CHP DIURNO. AF_03/2016</t>
  </si>
  <si>
    <t xml:space="preserve"> 00038775 </t>
  </si>
  <si>
    <t>LUMINARIA TIPO TARTARUGA PARA AREA EXTERNA EM ALUMINIO, COM GRADE, PARA 1 LAMPADA, BASE E27, POTENCIA MAXIMA 40/60 W (NAO INCLUI LAMPADA)</t>
  </si>
  <si>
    <t>DILUENTE AGUARRAS</t>
  </si>
  <si>
    <t xml:space="preserve"> 6.3 </t>
  </si>
  <si>
    <t xml:space="preserve"> 94210 </t>
  </si>
  <si>
    <t>TELHAMENTO COM TELHA ONDULADA DE FIBROCIMENTO E = 6 MM, COM RECOBRIMENTO LATERAL DE 1 1/4 DE ONDA PARA TELHADO COM INCLINAÇÃO MÁXIMA DE 10°, COM ATÉ 2 ÁGUAS, INCLUSO IÇAMENTO. AF_07/2019</t>
  </si>
  <si>
    <t xml:space="preserve"> 98111 </t>
  </si>
  <si>
    <t>CAIXA DE INSPEÇÃO PARA ATERRAMENTO, CIRCULAR, EM POLIETILENO, DIÂMETRO INTERNO = 0,3 M. AF_12/2020</t>
  </si>
  <si>
    <t xml:space="preserve"> 101618 </t>
  </si>
  <si>
    <t>PREPARO DE FUNDO DE VALA COM LARGURA MENOR QUE 1,5 M, COM CAMADA DE AREIA, LANÇAMENTO MANUAL. AF_08/2020</t>
  </si>
  <si>
    <t xml:space="preserve"> 00034643 </t>
  </si>
  <si>
    <t>CAIXA DE INSPECAO PARA ATERRAMENTO E PARA RAIOS, EM POLIPROPILENO,  DIAMETRO = 300 MM X ALTURA = 400 MM</t>
  </si>
  <si>
    <t xml:space="preserve"> 96985 </t>
  </si>
  <si>
    <t>HASTE DE ATERRAMENTO 5/8  PARA SPDA - FORNECIMENTO E INSTALAÇÃO. AF_12/2017</t>
  </si>
  <si>
    <t xml:space="preserve"> 00003379 </t>
  </si>
  <si>
    <t xml:space="preserve"> 96971 </t>
  </si>
  <si>
    <t>CORDOALHA DE COBRE NU 16 MM², NÃO ENTERRADA, COM ISOLADOR - FORNECIMENTO E INSTALAÇÃO. AF_12/2017</t>
  </si>
  <si>
    <t xml:space="preserve"> 98463 </t>
  </si>
  <si>
    <t>SUPORTE ISOLADOR PARA CORDOALHA DE COBRE - FORNECIMENTO E INSTALAÇÃO. AF_12/2017</t>
  </si>
  <si>
    <t xml:space="preserve"> 00000857 </t>
  </si>
  <si>
    <t>CABO DE COBRE NU 16 MM2 MEIO-DURO</t>
  </si>
  <si>
    <t>60 DIAS</t>
  </si>
  <si>
    <t>AMPLIAÇÃO DA EMEIF "NOSSA SENHORA DE LOURDES"</t>
  </si>
  <si>
    <t>SINAPI - 02/2023 - Pará</t>
  </si>
  <si>
    <t>RIOL - Serviços de Construções LTDA.</t>
  </si>
  <si>
    <t>CNPJ: 09.335.585/0001-75</t>
  </si>
  <si>
    <t>FUNDAÇÕES</t>
  </si>
  <si>
    <t>ESTRUTURA</t>
  </si>
  <si>
    <t>PAREDES</t>
  </si>
  <si>
    <t>COBERTURA</t>
  </si>
  <si>
    <t>ESQUADRIAS</t>
  </si>
  <si>
    <t>REVESTIMENTO PAREDE/TETO</t>
  </si>
  <si>
    <t xml:space="preserve"> 00000036 </t>
  </si>
  <si>
    <t>Placa em lona com plotagem de gráfica (vinte placas 1x1 mts cada)</t>
  </si>
  <si>
    <t xml:space="preserve"> 1.2 </t>
  </si>
  <si>
    <t xml:space="preserve"> 99059 </t>
  </si>
  <si>
    <t>LOCACAO CONVENCIONAL DE OBRA, UTILIZANDO GABARITO DE TÁBUAS CORRIDAS PONTALETADAS A CADA 2,00M -  2 UTILIZAÇÕES. AF_10/2018</t>
  </si>
  <si>
    <t xml:space="preserve"> 1.3 </t>
  </si>
  <si>
    <t xml:space="preserve"> 93208 </t>
  </si>
  <si>
    <t>EXECUÇÃO DE ALMOXARIFADO EM CANTEIRO DE OBRA EM CHAPA DE MADEIRA COMPENSADA, INCLUSO PRATELEIRAS. AF_02/2016</t>
  </si>
  <si>
    <t xml:space="preserve"> 1.4 </t>
  </si>
  <si>
    <t xml:space="preserve"> 00000001 </t>
  </si>
  <si>
    <t>ADMINISTRAÇÃO LOCAL</t>
  </si>
  <si>
    <t>MÊS</t>
  </si>
  <si>
    <t xml:space="preserve"> 1.5 </t>
  </si>
  <si>
    <t xml:space="preserve"> 00000144 </t>
  </si>
  <si>
    <t>Mobilização e Desmobilização de pessoal e equipamentos</t>
  </si>
  <si>
    <t xml:space="preserve"> 2.1 </t>
  </si>
  <si>
    <t xml:space="preserve"> 93358 </t>
  </si>
  <si>
    <t>ESCAVAÇÃO MANUAL DE VALA COM PROFUNDIDADE MENOR OU IGUAL A 1,30 M. AF_02/2021</t>
  </si>
  <si>
    <t xml:space="preserve"> 3.1 </t>
  </si>
  <si>
    <t xml:space="preserve"> 97625 </t>
  </si>
  <si>
    <t>DEMOLIÇÃO DE ALVENARIA PARA QUALQUER TIPO DE BLOCO, DE FORMA MECANIZADA, SEM REAPROVEITAMENTO. AF_12/2017</t>
  </si>
  <si>
    <t xml:space="preserve"> 4.1 </t>
  </si>
  <si>
    <t xml:space="preserve"> 100899 </t>
  </si>
  <si>
    <t>ESTACA ESCAVADA MECANICAMENTE, SEM FLUIDO ESTABILIZANTE, COM 25CM DE DIÂMETRO, CONCRETO LANÇADO MANUALMENTE (EXCLUSIVE MOBILIZAÇÃO E DESMOBILIZAÇÃO). AF_01/2020</t>
  </si>
  <si>
    <t xml:space="preserve"> 95955 </t>
  </si>
  <si>
    <t>(COMPOSIÇÃO REPRESENTATIVA) EXECUÇÃO DE ESTRUTURAS DE CONCRETO ARMADO, PARA EDIFICAÇÃO HABITACIONAL UNIFAMILIAR TÉRREA (CASA ISOLADA), FCK = 25 MPA. AF_01/2017</t>
  </si>
  <si>
    <t xml:space="preserve"> 5.1 </t>
  </si>
  <si>
    <t xml:space="preserve"> 5.2 </t>
  </si>
  <si>
    <t xml:space="preserve"> 101963 </t>
  </si>
  <si>
    <t>LAJE PRÉ-MOLDADA UNIDIRECIONAL, BIAPOIADA, PARA PISO, ENCHIMENTO EM CERÂMICA, VIGOTA CONVENCIONAL, ALTURA TOTAL DA LAJE (ENCHIMENTO+CAPA) = (8+4). AF_11/2020</t>
  </si>
  <si>
    <t xml:space="preserve"> 5.3 </t>
  </si>
  <si>
    <t xml:space="preserve"> 101964 </t>
  </si>
  <si>
    <t>LAJE PRÉ-MOLDADA UNIDIRECIONAL, BIAPOIADA, PARA FORRO, ENCHIMENTO EM CERÂMICA, VIGOTA CONVENCIONAL, ALTURA TOTAL DA LAJE (ENCHIMENTO+CAPA) = (8+3). AF_11/2020</t>
  </si>
  <si>
    <t xml:space="preserve"> 87505 </t>
  </si>
  <si>
    <t>ALVENARIA DE VEDAÇÃO DE BLOCOS CERÂMICOS FURADOS NA HORIZONTAL DE 11,5X19X19CM (ESPESSURA 11,5M) DE PAREDES COM ÁREA LÍQUIDA MAIOR OU IGUAL A 6M² SEM VÃOS E ARGAMASSA DE ASSENTAMENTO COM PREPARO EM BETONEIRA. AF_06/2014</t>
  </si>
  <si>
    <t xml:space="preserve"> 93186 </t>
  </si>
  <si>
    <t>VERGA/ONTRAVERGA MOLDADA IN LOCO EM CONCRETO PARA JANELAS COM ATÉ 1,5 M DE VÃO. AF_03/2016</t>
  </si>
  <si>
    <t xml:space="preserve"> 102253 </t>
  </si>
  <si>
    <t>DIVISORIA SANITÁRIA, TIPO CABINE, EM GRANITO CINZA POLIDO, ESP = 3CM, ASSENTADO COM ARGAMASSA COLANTE AC III-E, EXCLUSIVE FERRAGENS. AF_01/2021</t>
  </si>
  <si>
    <t xml:space="preserve"> 92552 </t>
  </si>
  <si>
    <t>FABRICAÇÃO E INSTALAÇÃO DE TESOURA INTEIRA EM MADEIRA NÃO APARELHADA, VÃO DE 10 M, PARA TELHA CERÂMICA OU DE CONCRETO, INCLUSO IÇAMENTO. AF_07/2019</t>
  </si>
  <si>
    <t xml:space="preserve"> 92541 </t>
  </si>
  <si>
    <t>TRAMA DE MADEIRA COMPOSTA POR RIPAS, CAIBROS E TERÇAS PARA TELHADOS DE ATÉ 2 ÁGUAS PARA TELHA CERÂMICA CAPA-CANAL, INCLUSO TRANSPORTE VERTICAL. AF_07/2019</t>
  </si>
  <si>
    <t xml:space="preserve"> 7.3 </t>
  </si>
  <si>
    <t xml:space="preserve"> 94446 </t>
  </si>
  <si>
    <t>TELHAMENTO COM TELHA CERÂMICA CAPA-CANAL, TIPO PLAN, COM MAIS DE 2 ÁGUAS, INCLUSO TRANSPORTE VERTICAL. AF_07/2019</t>
  </si>
  <si>
    <t xml:space="preserve"> 7.4 </t>
  </si>
  <si>
    <t xml:space="preserve"> 94219 </t>
  </si>
  <si>
    <t>CUMEEIRA E ESPIGÃO PARA TELHA CERÂMICA EMBOÇADA COM ARGAMASSA TRAÇO 1:2:9 (CIMENTO, CAL E AREIA), PARA TELHADOS COM MAIS DE 2 ÁGUAS, INCLUSO TRANSPORTE VERTICAL. AF_07/2019</t>
  </si>
  <si>
    <t xml:space="preserve"> 7.5 </t>
  </si>
  <si>
    <t xml:space="preserve"> 84093 </t>
  </si>
  <si>
    <t>TABEIRA DE MADEIRA LEI, 1A QUALIDADE, 2,5X30,0CM PARA BEIRAL DE TELHADO</t>
  </si>
  <si>
    <t>MADEIRA</t>
  </si>
  <si>
    <t xml:space="preserve"> 8.1.1 </t>
  </si>
  <si>
    <t xml:space="preserve"> 100685 </t>
  </si>
  <si>
    <t>KIT DE PORTA DE MADEIRA PARA VERNIZ, SEMI-OCA (LEVE OU MÉDIA), PADRÃO MÉDIO, 90X210CM, ESPESSURA DE 3,5CM, ITENS INCLUSOS: DOBRADIÇAS, MONTAGEM E INSTALAÇÃO DE BATENTE, FECHADURA COM EXECUÇÃO DO FURO - FORNECIMENTO E INSTALAÇÃO. AF_12/2019</t>
  </si>
  <si>
    <t xml:space="preserve"> 8.1.2 </t>
  </si>
  <si>
    <t xml:space="preserve"> 100689 </t>
  </si>
  <si>
    <t>KIT DE PORTA DE MADEIRA FRISADA, SEMI-OCA (LEVE OU MÉDIA), PADRÃO MÉDIO, 80X210CM, ESPESSURA DE 3,5CM, ITENS INCLUSOS: DOBRADIÇAS, MONTAGEM E INSTALAÇÃO DE BATENTE, FECHADURA COM EXECUÇÃO DO FURO - FORNECIMENTO E INSTALAÇÃO. AF_12/2019</t>
  </si>
  <si>
    <t xml:space="preserve"> 8.2.1 </t>
  </si>
  <si>
    <t xml:space="preserve"> 91341 </t>
  </si>
  <si>
    <t>PORTA EM ALUMÍNIO DE ABRIR TIPO VENEZIANA COM GUARNIÇÃO, FIXAÇÃO COM PARAFUSOS - FORNECIMENTO E INSTALAÇÃO. AF_12/2019</t>
  </si>
  <si>
    <t xml:space="preserve"> 8.2.2 </t>
  </si>
  <si>
    <t xml:space="preserve"> 102363 </t>
  </si>
  <si>
    <t>ALAMBRADO PARA QUADRA POLIESPORTIVA, ESTRUTURADO POR TUBOS DE ACO GALVANIZADO, (MONTANTES COM DIAMETRO 2", TRAVESSAS E ESCORAS COM DIÂMETRO 1 ¼), COM TELA DE ARAME GALVANIZADO, FIO 12 BWG E MALHA QUADRADA 5X5CM (EXCETO MURETA). AF_03/2021</t>
  </si>
  <si>
    <t xml:space="preserve"> 8.3.1 </t>
  </si>
  <si>
    <t xml:space="preserve"> 00000080 </t>
  </si>
  <si>
    <t>Esquadria de correr em vidro temperado de 8mm - Copia da SEDOP (091512)</t>
  </si>
  <si>
    <t xml:space="preserve"> 8.3.2 </t>
  </si>
  <si>
    <t xml:space="preserve"> 00000081 </t>
  </si>
  <si>
    <t>Esquadria basculante em vidro temperado de 8mm - Copia da SEDOP (091516)</t>
  </si>
  <si>
    <t xml:space="preserve"> 9.1.1 </t>
  </si>
  <si>
    <t xml:space="preserve"> 89957 </t>
  </si>
  <si>
    <t>PONTO DE CONSUMO TERMINAL DE ÁGUA FRIA (SUBRAMAL) COM TUBULAÇÃO DE PVC, DN 25 MM, INSTALADO EM RAMAL DE ÁGUA, INCLUSOS RASGO E CHUMBAMENTO EM ALVENARIA. AF_12/2014</t>
  </si>
  <si>
    <t xml:space="preserve"> 9.1.2 </t>
  </si>
  <si>
    <t xml:space="preserve"> 91787 </t>
  </si>
  <si>
    <t>INSTALAÇÃO DE TUBOS DE PVC, SOLDÁVEL, ÁGUA FRIA, DN 40 MM (INSTALADO EM PRUMADA), INCLUSIVE CONEXÕES, CORTES E FIXAÇÕES, PARA PRÉDIOS. AF_10/2015</t>
  </si>
  <si>
    <t xml:space="preserve"> 9.2.1.1 </t>
  </si>
  <si>
    <t xml:space="preserve"> 97907 </t>
  </si>
  <si>
    <t>CAIXA ENTERRADA HIDRÁULICA RETANGULAR, EM ALVENARIA COM BLOCOS DE CONCRETO, DIMENSÕES INTERNAS: 0,8X0,8X0,6 M PARA REDE DE ESGOTO. AF_12/2020</t>
  </si>
  <si>
    <t xml:space="preserve"> 9.2.1.2 </t>
  </si>
  <si>
    <t xml:space="preserve"> 95463 </t>
  </si>
  <si>
    <t>FOSSA SÉPTICA EM ALVENARIA DE TIJOLO CERÂMICO MACIÇO, DIMENSÕES EXTERNAS DE 1,90X1,10X1,40 M, VOLUME DE 1.500 LITROS, REVESTIDO INTERNAMENTE COM MASSA ÚNICA E IMPERMEABILIZANTE E COM TAMPA DE CONCRETO ARMADO COM ESPESSURA DE 8 CM</t>
  </si>
  <si>
    <t xml:space="preserve"> 9.2.1.3 </t>
  </si>
  <si>
    <t xml:space="preserve"> 98062 </t>
  </si>
  <si>
    <t>SUMIDOURO CIRCULAR, EM CONCRETO PRÉ-MOLDADO, DIÂMETRO INTERNO = 1,88 M, ALTURA INTERNA = 2,00 M, ÁREA DE INFILTRAÇÃO: 13,1 M² (PARA 5 CONTRIBUINTES). AF_12/2020</t>
  </si>
  <si>
    <t xml:space="preserve"> 9.2.2.1 </t>
  </si>
  <si>
    <t xml:space="preserve"> 00000043 </t>
  </si>
  <si>
    <t>Ponto de esgoto (incl. tubos, conexoes,cx. e caixa sifonada 100 x 100 x 50)</t>
  </si>
  <si>
    <t>PT</t>
  </si>
  <si>
    <t xml:space="preserve"> 9.3.1 </t>
  </si>
  <si>
    <t xml:space="preserve"> 86941 </t>
  </si>
  <si>
    <t>LAVATÓRIO LOUÇA BRANCA COM COLUNA, 45 X 55CM OU EQUIVALENTE, PADRÃO MÉDIO, INCLUSO SIFÃO TIPO GARRAFA, VÁLVULA E ENGATE FLEXÍVEL DE 40CM EM METAL CROMADO, COM TORNEIRA CROMADA DE MESA, PADRÃO MÉDIO - FORNECIMENTO E INSTALAÇÃO. AF_01/2020</t>
  </si>
  <si>
    <t xml:space="preserve"> 9.3.2 </t>
  </si>
  <si>
    <t xml:space="preserve"> 00000163 </t>
  </si>
  <si>
    <t>BANCADA DE GRANITO (OUTRAS CORES) E= 3cm (COLOCADO)</t>
  </si>
  <si>
    <t xml:space="preserve"> 9.3.3 </t>
  </si>
  <si>
    <t xml:space="preserve"> 86938 </t>
  </si>
  <si>
    <t>CUBA DE EMBUTIR OVAL EM LOUÇA BRANCA, 35 X 50CM OU EQUIVALENTE, INCLUSO VÁLVULA E SIFÃO TIPO GARRAFA EM METAL CROMADO - FORNECIMENTO E INSTALAÇÃO. AF_01/2020</t>
  </si>
  <si>
    <t xml:space="preserve"> 9.3.4 </t>
  </si>
  <si>
    <t xml:space="preserve"> 86915 </t>
  </si>
  <si>
    <t>TORNEIRA CROMADA DE MESA, 1/2 OU 3/4, PARA LAVATÓRIO, PADRÃO MÉDIO - FORNECIMENTO E INSTALAÇÃO. AF_01/2020</t>
  </si>
  <si>
    <t xml:space="preserve"> 9.3.5 </t>
  </si>
  <si>
    <t xml:space="preserve"> 95547 </t>
  </si>
  <si>
    <t>SABONETEIRA PLASTICA TIPO DISPENSER PARA SABONETE LIQUIDO COM RESERVATORIO 800 A 1500 ML, INCLUSO FIXAÇÃO. AF_01/2020</t>
  </si>
  <si>
    <t xml:space="preserve"> 9.3.6 </t>
  </si>
  <si>
    <t xml:space="preserve"> 100848 </t>
  </si>
  <si>
    <t>VASO SANITÁRIO INFANTIL LOUÇA BRANCA - FORNECIMENTO E INSTALACAO. AF_01/2020</t>
  </si>
  <si>
    <t xml:space="preserve"> 9.3.7 </t>
  </si>
  <si>
    <t xml:space="preserve"> 100851 </t>
  </si>
  <si>
    <t>ASSENTO SANITÁRIO INFANTIL - FORNECIMENTO E INSTALACAO. AF_01/2020</t>
  </si>
  <si>
    <t xml:space="preserve"> 9.3.8 </t>
  </si>
  <si>
    <t xml:space="preserve"> 95544 </t>
  </si>
  <si>
    <t>PAPELEIRA DE PAREDE EM METAL CROMADO SEM TAMPA, INCLUSO FIXAÇÃO. AF_01/2020</t>
  </si>
  <si>
    <t xml:space="preserve"> 9.3.9 </t>
  </si>
  <si>
    <t xml:space="preserve"> 100858 </t>
  </si>
  <si>
    <t>MICTÓRIO SIFONADO LOUÇA BRANCA  PADRÃO MÉDIO  FORNECIMENTO E INSTALAÇÃO. AF_01/2020</t>
  </si>
  <si>
    <t xml:space="preserve"> 9.3.10 </t>
  </si>
  <si>
    <t xml:space="preserve"> 103018 </t>
  </si>
  <si>
    <t>VÁLVULA DE DESCARGA METÁLICA, BASE 1 1/4", ACABAMENTO METALICO CROMADO - FORNECIMENTO E INSTALAÇÃO. AF_08/2021</t>
  </si>
  <si>
    <t xml:space="preserve"> 9.3.11 </t>
  </si>
  <si>
    <t xml:space="preserve"> 100868 </t>
  </si>
  <si>
    <t>BARRA DE APOIO RETA, EM ACO INOX POLIDO, COMPRIMENTO 80 CM,  FIXADA NA PAREDE - FORNECIMENTO E INSTALAÇÃO. AF_01/2020</t>
  </si>
  <si>
    <t xml:space="preserve"> 10.1.1 </t>
  </si>
  <si>
    <t xml:space="preserve"> 101875 </t>
  </si>
  <si>
    <t>QUADRO DE DISTRIBUIÇÃO DE ENERGIA EM CHAPA DE AÇO GALVANIZADO, DE EMBUTIR, COM BARRAMENTO TRIFÁSICO, PARA 12 DISJUNTORES DIN 100A - FORNECIMENTO E INSTALAÇÃO. AF_10/2020</t>
  </si>
  <si>
    <t xml:space="preserve"> 10.1.2 </t>
  </si>
  <si>
    <t xml:space="preserve"> 93655 </t>
  </si>
  <si>
    <t>DISJUNTOR MONOPOLAR TIPO DIN, CORRENTE NOMINAL DE 20A - FORNECIMENTO E INSTALAÇÃO. AF_10/2020</t>
  </si>
  <si>
    <t xml:space="preserve"> 10.1.3 </t>
  </si>
  <si>
    <t xml:space="preserve"> 93653 </t>
  </si>
  <si>
    <t>DISJUNTOR MONOPOLAR TIPO DIN, CORRENTE NOMINAL DE 10A - FORNECIMENTO E INSTALAÇÃO. AF_10/2020</t>
  </si>
  <si>
    <t xml:space="preserve"> 10.1.4 </t>
  </si>
  <si>
    <t xml:space="preserve"> 93663 </t>
  </si>
  <si>
    <t>DISJUNTOR BIPOLAR TIPO DIN, CORRENTE NOMINAL DE 25A - FORNECIMENTO E INSTALAÇÃO. AF_10/2020</t>
  </si>
  <si>
    <t xml:space="preserve"> 10.1.5 </t>
  </si>
  <si>
    <t xml:space="preserve"> 00000143 </t>
  </si>
  <si>
    <t>Interruptor diferencial residual 4P-40A-300mA - Copia da SEDOP (171418)</t>
  </si>
  <si>
    <t xml:space="preserve"> 10.2.1 </t>
  </si>
  <si>
    <t xml:space="preserve"> 10.2.2 </t>
  </si>
  <si>
    <t xml:space="preserve"> 95727 </t>
  </si>
  <si>
    <t>ELETRODUTO RÍGIDO SOLDÁVEL, PVC, DN 25 MM (3/4), APARENTE, INSTALADO EM TETO - FORNECIMENTO E INSTALAÇÃO. AF_11/2016_P</t>
  </si>
  <si>
    <t xml:space="preserve"> 10.2.3 </t>
  </si>
  <si>
    <t xml:space="preserve"> 10.2.4 </t>
  </si>
  <si>
    <t xml:space="preserve"> 10.2.5 </t>
  </si>
  <si>
    <t xml:space="preserve"> 72260 </t>
  </si>
  <si>
    <t>TERMINAL OU CONECTOR DE PRESSAO - PARA CABO 16MM2 - FORNECIMENTO E INSTALACAO</t>
  </si>
  <si>
    <t>CABOS E FIOS</t>
  </si>
  <si>
    <t xml:space="preserve"> 10.3.1 </t>
  </si>
  <si>
    <t xml:space="preserve"> 91928 </t>
  </si>
  <si>
    <t>CABO DE COBRE FLEXÍVEL ISOLADO, 4 MM², ANTI-CHAMA 450/750 V, PARA CIRCUITOS TERMINAIS - FORNECIMENTO E INSTALAÇÃO. AF_12/2015</t>
  </si>
  <si>
    <t xml:space="preserve"> 10.3.2 </t>
  </si>
  <si>
    <t xml:space="preserve"> 92980 </t>
  </si>
  <si>
    <t>CABO DE COBRE FLEXÍVEL ISOLADO, 10 MM², ANTI-CHAMA 0,6/1,0 KV, PARA DISTRIBUIÇÃO - FORNECIMENTO E INSTALAÇÃO. AF_12/2015</t>
  </si>
  <si>
    <t xml:space="preserve"> 10.3.3 </t>
  </si>
  <si>
    <t xml:space="preserve"> 92866 </t>
  </si>
  <si>
    <t>CAIXA SEXTAVADA 3" X 3", METÁLICA, INSTALADA EM LAJE - FORNECIMENTO E INSTALAÇÃO. AF_12/2015</t>
  </si>
  <si>
    <t xml:space="preserve"> 10.3.4 </t>
  </si>
  <si>
    <t xml:space="preserve"> 00000145 </t>
  </si>
  <si>
    <t>Caixa plástica 4"x2" -Copia da SEDOP (170881)</t>
  </si>
  <si>
    <t>PONTOS DE ILUMINAÇÃO E FORÇA</t>
  </si>
  <si>
    <t xml:space="preserve"> 10.4.1 </t>
  </si>
  <si>
    <t xml:space="preserve"> 93128 </t>
  </si>
  <si>
    <t>PONTO DE ILUMINAÇÃO RESIDENCIAL INCLUINDO INTERRUPTOR SIMPLES, CAIXA ELÉTRICA, ELETRODUTO, CABO, RASGO, QUEBRA E CHUMBAMENTO (EXCLUINDO LUMINÁRIA E LÂMPADA). AF_01/2016</t>
  </si>
  <si>
    <t xml:space="preserve"> 10.4.2 </t>
  </si>
  <si>
    <t xml:space="preserve"> 93141 </t>
  </si>
  <si>
    <t>PONTO DE TOMADA RESIDENCIAL INCLUINDO TOMADA 10A/250V, CAIXA ELÉTRICA, ELETRODUTO, CABO, RASGO, QUEBRA E CHUMBAMENTO. AF_01/2016</t>
  </si>
  <si>
    <t xml:space="preserve"> 10.4.3 </t>
  </si>
  <si>
    <t xml:space="preserve"> 93143 </t>
  </si>
  <si>
    <t>PONTO DE TOMADA RESIDENCIAL INCLUINDO TOMADA 20A/250V, CAIXA ELÉTRICA, ELETRODUTO, CABO, RASGO, QUEBRA E CHUMBAMENTO. AF_01/2016</t>
  </si>
  <si>
    <t xml:space="preserve"> 10.4.4 </t>
  </si>
  <si>
    <t xml:space="preserve"> 103782 </t>
  </si>
  <si>
    <t>LUMINÁRIA TIPO PLAFON CIRCULAR, DE SOBREPOR, COM LED DE 12/13 W - FORNECIMENTO E INSTALAÇÃO. AF_03/2022</t>
  </si>
  <si>
    <t xml:space="preserve"> 10.4.5 </t>
  </si>
  <si>
    <t xml:space="preserve"> 97607 </t>
  </si>
  <si>
    <t>LUMINÁRIA ARANDELA TIPO TARTARUGA, DE SOBREPOR, COM 1 LÂMPADA LED DE 6 W, SEM REATOR - FORNECIMENTO E INSTALAÇÃO. AF_02/2020</t>
  </si>
  <si>
    <t xml:space="preserve"> 87905 </t>
  </si>
  <si>
    <t>CHAPISCO APLICADO EM ALVENARIA (COM PRESENÇA DE VÃOS) E ESTRUTURAS DE CONCRETO DE FACHADA, COM COLHER DE PEDREIRO.  ARGAMASSA TRAÇO 1:3 COM PREPARO EM BETONEIRA 400L. AF_06/2014</t>
  </si>
  <si>
    <t xml:space="preserve"> 87548 </t>
  </si>
  <si>
    <t>MASSA ÚNICA, PARA RECEBIMENTO DE PINTURA, EM ARGAMASSA TRAÇO 1:2:8, PREPARO MANUAL, APLICADA MANUALMENTE EM FACES INTERNAS DE PAREDES, ESPESSURA DE 10MM, COM EXECUÇÃO DE TALISCAS. AF_06/2014</t>
  </si>
  <si>
    <t xml:space="preserve"> 11.3 </t>
  </si>
  <si>
    <t xml:space="preserve"> 87794 </t>
  </si>
  <si>
    <t>EMBOÇO OU MASSA ÚNICA EM ARGAMASSA TRAÇO 1:2:8, PREPARO MANUAL, APLICADA MANUALMENTE EM PANOS CEGOS DE FACHADA (SEM PRESENÇA DE VÃOS), ESPESSURA DE 25 MM. AF_06/2014</t>
  </si>
  <si>
    <t xml:space="preserve"> 11.4 </t>
  </si>
  <si>
    <t xml:space="preserve"> 87268 </t>
  </si>
  <si>
    <t>REVESTIMENTO CERÂMICO PARA PAREDES INTERNAS COM PLACAS TIPO ESMALTADA EXTRA DE DIMENSÕES 25X35 CM APLICADAS EM AMBIENTES DE ÁREA MENOR QUE 5 M² NA ALTURA INTEIRA DAS PAREDES. AF_06/2014</t>
  </si>
  <si>
    <t xml:space="preserve"> 11.5 </t>
  </si>
  <si>
    <t xml:space="preserve"> 101965 </t>
  </si>
  <si>
    <t>PEITORIL LINEAR EM GRANITO OU MÁRMORE, L = 15CM, COMPRIMENTO DE ATÉ 2M, ASSENTADO COM ARGAMASSA 1:6 COM ADITIVO. AF_11/2020</t>
  </si>
  <si>
    <t xml:space="preserve"> 11.6 </t>
  </si>
  <si>
    <t xml:space="preserve"> 87885 </t>
  </si>
  <si>
    <t>CHAPISCO APLICADO NO TETO OU EM ALVENARIA E ESTRUTURA, COM ROLO PARA TEXTURA ACRÍLICA. ARGAMASSA INDUSTRIALIZADA COM PREPARO EM MISTURADOR 300 KG. AF_10/2022</t>
  </si>
  <si>
    <t xml:space="preserve"> 11.7 </t>
  </si>
  <si>
    <t xml:space="preserve"> 90407 </t>
  </si>
  <si>
    <t>MASSA ÚNICA, PARA RECEBIMENTO DE PINTURA, EM ARGAMASSA TRAÇO 1:2:8, PREPARO MANUAL, APLICADA MANUALMENTE EM TETO, ESPESSURA DE 20MM, COM EXECUÇÃO DE TALISCAS. AF_03/2015</t>
  </si>
  <si>
    <t xml:space="preserve"> 88477 </t>
  </si>
  <si>
    <t>CONTRAPISO COM ARGAMASSA AUTONIVELANTE, APLICADO SOBRE LAJE, ADERIDO, ESPESSURA 3CM. AF_07/2021</t>
  </si>
  <si>
    <t xml:space="preserve"> 87251 </t>
  </si>
  <si>
    <t>REVESTIMENTO CERÂMICO PARA PISO COM PLACAS TIPO ESMALTADA EXTRA DE DIMENSÕES 45X45 CM APLICADA EM AMBIENTES DE ÁREA MAIOR QUE 10 M2. AF_06/2014</t>
  </si>
  <si>
    <t xml:space="preserve"> 98689 </t>
  </si>
  <si>
    <t>SOLEIRA EM GRANITO, LARGURA 15 CM, ESPESSURA 2,0 CM. AF_09/2020</t>
  </si>
  <si>
    <t xml:space="preserve"> 88648 </t>
  </si>
  <si>
    <t>RODAPÉ CERÂMICO DE 7CM DE ALTURA COM PLACAS TIPO ESMALTADA EXTRA  DE DIMENSÕES 35X35CM. AF_06/2014</t>
  </si>
  <si>
    <t xml:space="preserve"> 13.2 </t>
  </si>
  <si>
    <t xml:space="preserve"> 96129 </t>
  </si>
  <si>
    <t>APLICAÇÃO MANUAL DE MASSA ACRÍLICA EM SUPERFÍCIES INTERNAS DE SACADA DE EDIFÍCIOS DE MÚLTIPLOS PAVIMENTOS, UMA DEMÃO. AF_05/2017</t>
  </si>
  <si>
    <t xml:space="preserve"> 13.3 </t>
  </si>
  <si>
    <t xml:space="preserve"> 13.4 </t>
  </si>
  <si>
    <t xml:space="preserve"> 102197 </t>
  </si>
  <si>
    <t>PINTURA FUNDO NIVELADOR ALQUÍDICO BRANCO EM MADEIRA. AF_01/2021</t>
  </si>
  <si>
    <t xml:space="preserve"> 13.5 </t>
  </si>
  <si>
    <t xml:space="preserve"> 102200 </t>
  </si>
  <si>
    <t>APLICAÇÃO MASSA ALQUÍDICA PARA MADEIRA, PARA PINTURA COM TINTA DE ACABAMENTO (PIGMENTADA). AF_01/2021</t>
  </si>
  <si>
    <t xml:space="preserve"> 13.6 </t>
  </si>
  <si>
    <t xml:space="preserve"> 102220 </t>
  </si>
  <si>
    <t>PINTURA TINTA DE ACABAMENTO (PIGMENTADA) ESMALTE SINTÉTICO BRILHANTE EM MADEIRA, 2 DEMÃOS. AF_01/2021</t>
  </si>
  <si>
    <t xml:space="preserve"> 13.7 </t>
  </si>
  <si>
    <t xml:space="preserve"> 100722 </t>
  </si>
  <si>
    <t>PINTURA COM TINTA ALQUÍDICA DE FUNDO (TIPO ZARCÃO) APLICADA A ROLO OU PINCEL SOBRE SUPERFÍCIES METÁLICAS (EXCETO PERFIL) EXECUTADO EM OBRA (POR DEMÃO). AF_01/2020</t>
  </si>
  <si>
    <t xml:space="preserve"> 13.8 </t>
  </si>
  <si>
    <t xml:space="preserve"> 100742 </t>
  </si>
  <si>
    <t>PINTURA COM TINTA ALQUÍDICA DE ACABAMENTO (ESMALTE SINTÉTICO ACETINADO) APLICADA A ROLO OU PINCEL SOBRE SUPERFÍCIES METÁLICAS (EXCETO PERFIL) EXECUTADO EM OBRA (POR DEMÃO). AF_01/2020</t>
  </si>
  <si>
    <t xml:space="preserve"> 13.9 </t>
  </si>
  <si>
    <t xml:space="preserve"> 88484 </t>
  </si>
  <si>
    <t>APLICAÇÃO DE FUNDO SELADOR ACRÍLICO EM TETO, UMA DEMÃO. AF_06/2014</t>
  </si>
  <si>
    <t xml:space="preserve"> 13.10 </t>
  </si>
  <si>
    <t xml:space="preserve"> 95306 </t>
  </si>
  <si>
    <t>TEXTURA ACRÍLICA, APLICAÇÃO MANUAL EM TETO, UMA DEMÃO. AF_09/2016</t>
  </si>
  <si>
    <t xml:space="preserve"> 14.1 </t>
  </si>
  <si>
    <t xml:space="preserve"> 101909 </t>
  </si>
  <si>
    <t>EXTINTOR DE INCÊNDIO PORTÁTIL COM CARGA DE PQS DE 6 KG, CLASSE BC - FORNECIMENTO E INSTALAÇÃO. AF_10/2020_P</t>
  </si>
  <si>
    <t xml:space="preserve"> 14.2 </t>
  </si>
  <si>
    <t xml:space="preserve"> 104475 </t>
  </si>
  <si>
    <t>COMPOSIÇÃO PARAMÉTRICA DE PONTO ELÉTRICO DE TOMADA DE USO GERAL 2P+T (10A/250V) EM EDIFÍCIO RESIDENCIAL COM ELETRODUTO EMBUTIDO EM RASGOS NAS PAREDES, INCLUSO TOMADA, ELETRODUTO, CABO, RASGO, QUEBRA E CHUMBAMENTO. AF_11/2022</t>
  </si>
  <si>
    <t xml:space="preserve"> 14.3 </t>
  </si>
  <si>
    <t xml:space="preserve"> 97599 </t>
  </si>
  <si>
    <t>LUMINÁRIA DE EMERGÊNCIA, COM 30 LÂMPADAS LED DE 2 W, SEM REATOR - FORNECIMENTO E INSTALAÇÃO. AF_02/2020</t>
  </si>
  <si>
    <t xml:space="preserve"> 14.4 </t>
  </si>
  <si>
    <t xml:space="preserve"> 00000147 </t>
  </si>
  <si>
    <t>Placa de sinalização fotoluminoscente - Copia da SEDOP (241468)</t>
  </si>
  <si>
    <t xml:space="preserve"> 15.1 </t>
  </si>
  <si>
    <t xml:space="preserve"> 84122 </t>
  </si>
  <si>
    <t>PLACA INAUGURACAO EM ALUMINIO 0,40X0,60M FORNECIMENTO E COLOCACAO</t>
  </si>
  <si>
    <t xml:space="preserve"> 15.2 </t>
  </si>
  <si>
    <t xml:space="preserve"> 99804 </t>
  </si>
  <si>
    <t>LIMPEZA DE OBRA</t>
  </si>
  <si>
    <t xml:space="preserve"> OBRA</t>
  </si>
  <si>
    <t>AMP. DA EMEIF "NOSSA SRA DE LOURDES"</t>
  </si>
  <si>
    <t>CANT - CANTEIRO DE OBRAS</t>
  </si>
  <si>
    <t xml:space="preserve"> 00004813 </t>
  </si>
  <si>
    <t>PLACA DE OBRA (PARA CONSTRUCAO CIVIL) EM CHAPA GALVANIZADA *N. 22*, ADESIVADA, DE *2,0 X 1,125* M (SEM POSTES PARA FIXACAO)</t>
  </si>
  <si>
    <t>SERT - SERVIÇOS TÉCNICOS</t>
  </si>
  <si>
    <t xml:space="preserve"> 88239 </t>
  </si>
  <si>
    <t xml:space="preserve"> 88262 </t>
  </si>
  <si>
    <t>CARPINTEIRO DE FORMAS COM ENCARGOS COMPLEMENTARES</t>
  </si>
  <si>
    <t xml:space="preserve"> 91692 </t>
  </si>
  <si>
    <t>SERRA CIRCULAR DE BANCADA COM MOTOR ELÉTRICO POTÊNCIA DE 5HP, COM COIFA PARA DISCO 10" - CHP DIURNO. AF_08/2015</t>
  </si>
  <si>
    <t xml:space="preserve"> 91693 </t>
  </si>
  <si>
    <t>SERRA CIRCULAR DE BANCADA COM MOTOR ELÉTRICO POTÊNCIA DE 5HP, COM COIFA PARA DISCO 10" - CHI DIURNO. AF_08/2015</t>
  </si>
  <si>
    <t xml:space="preserve"> 94974 </t>
  </si>
  <si>
    <t>CONCRETO MAGRO PARA LASTRO, TRAÇO 1:4,5:4,5 (EM MASSA SECA DE CIMENTO/ AREIA MÉDIA/ BRITA 1) - PREPARO MANUAL. AF_05/2021</t>
  </si>
  <si>
    <t xml:space="preserve"> 99062 </t>
  </si>
  <si>
    <t>MARCAÇÃO DE PONTOS EM GABARITO OU CAVALETE. AF_10/2018</t>
  </si>
  <si>
    <t xml:space="preserve"> 00004417 </t>
  </si>
  <si>
    <t>SARRAFO NAO APARELHADO *2,5 X 7* CM, EM MACARANDUBA, ANGELIM OU EQUIVALENTE DA REGIAO -  BRUTA</t>
  </si>
  <si>
    <t xml:space="preserve"> 00004433 </t>
  </si>
  <si>
    <t>CAIBRO NAO APARELHADO  *7,5 X 7,5* CM, EM MACARANDUBA, ANGELIM OU EQUIVALENTE DA REGIAO -  BRUTA</t>
  </si>
  <si>
    <t xml:space="preserve"> 00005068 </t>
  </si>
  <si>
    <t>PREGO DE ACO POLIDO COM CABECA 17 X 21 (2 X 11)</t>
  </si>
  <si>
    <t>TINTA ACRILICA PREMIUM, COR BRANCO FOSCO</t>
  </si>
  <si>
    <t xml:space="preserve"> 00010567 </t>
  </si>
  <si>
    <t>TABUA *2,5 X 23* CM EM PINUS, MISTA OU EQUIVALENTE DA REGIAO - BRUTA</t>
  </si>
  <si>
    <t xml:space="preserve"> 101165 </t>
  </si>
  <si>
    <t>ALVENARIA DE EMBASAMENTO COM BLOCO ESTRUTURAL DE CONCRETO, DE 14X19X29CM E ARGAMASSA DE ASSENTAMENTO COM PREPARO EM BETONEIRA. AF_05/2020</t>
  </si>
  <si>
    <t xml:space="preserve"> 101876 </t>
  </si>
  <si>
    <t>QUADRO DE DISTRIBUIÇÃO DE ENERGIA EM PVC, DE EMBUTIR, SEM BARRAMENTO, PARA 6 DISJUNTORES - FORNECIMENTO E INSTALAÇÃO. AF_10/2020</t>
  </si>
  <si>
    <t xml:space="preserve"> 101891 </t>
  </si>
  <si>
    <t>DISJUNTOR MONOPOLAR TIPO NEMA, CORRENTE NOMINAL DE 35 ATÉ 50A - FORNECIMENTO E INSTALAÇÃO. AF_10/2020</t>
  </si>
  <si>
    <t xml:space="preserve"> 91170 </t>
  </si>
  <si>
    <t>FIXAÇÃO DE TUBOS HORIZONTAIS DE PVC, CPVC OU COBRE DIÂMETROS MENORES OU IGUAIS A 40 MM OU ELETROCALHAS ATÉ 150MM DE LARGURA, COM ABRAÇADEIRA METÁLICA RÍGIDA TIPO D 1/2, FIXADA EM PERFILADO EM LAJE. AF_05/2015</t>
  </si>
  <si>
    <t xml:space="preserve"> 91173 </t>
  </si>
  <si>
    <t>FIXAÇÃO DE TUBOS VERTICAIS DE PPR DIÂMETROS MENORES OU IGUAIS A 40 MM COM ABRAÇADEIRA METÁLICA RÍGIDA TIPO D 1/2", FIXADA EM PERFILADO EM ALVENARIA. AF_05/2015</t>
  </si>
  <si>
    <t>ESQV - ESQUADRIAS/FERRAGENS/VIDROS</t>
  </si>
  <si>
    <t xml:space="preserve"> 91862 </t>
  </si>
  <si>
    <t>ELETRODUTO RÍGIDO ROSCÁVEL, PVC, DN 20 MM (1/2"), PARA CIRCUITOS TERMINAIS, INSTALADO EM FORRO - FORNECIMENTO E INSTALAÇÃO. AF_12/2015</t>
  </si>
  <si>
    <t xml:space="preserve"> 91870 </t>
  </si>
  <si>
    <t>ELETRODUTO RÍGIDO ROSCÁVEL, PVC, DN 20 MM (1/2"), PARA CIRCUITOS TERMINAIS, INSTALADO EM PAREDE - FORNECIMENTO E INSTALAÇÃO. AF_12/2015</t>
  </si>
  <si>
    <t xml:space="preserve"> 91911 </t>
  </si>
  <si>
    <t>CURVA 90 GRAUS PARA ELETRODUTO, PVC, ROSCÁVEL, DN 20 MM (1/2"), PARA CIRCUITOS TERMINAIS, INSTALADA EM PAREDE - FORNECIMENTO E INSTALAÇÃO. AF_12/2015</t>
  </si>
  <si>
    <t xml:space="preserve"> 91924 </t>
  </si>
  <si>
    <t>CABO DE COBRE FLEXÍVEL ISOLADO, 1,5 MM², ANTI-CHAMA 450/750 V, PARA CIRCUITOS TERMINAIS - FORNECIMENTO E INSTALAÇÃO. AF_12/2015</t>
  </si>
  <si>
    <t xml:space="preserve"> 91926 </t>
  </si>
  <si>
    <t>CABO DE COBRE FLEXÍVEL ISOLADO, 2,5 MM², ANTI-CHAMA 450/750 V, PARA CIRCUITOS TERMINAIS - FORNECIMENTO E INSTALAÇÃO. AF_12/2015</t>
  </si>
  <si>
    <t xml:space="preserve"> 91937 </t>
  </si>
  <si>
    <t>CAIXA OCTOGONAL 3" X 3", PVC, INSTALADA EM LAJE - FORNECIMENTO E INSTALAÇÃO. AF_12/2015</t>
  </si>
  <si>
    <t xml:space="preserve"> 92000 </t>
  </si>
  <si>
    <t>TOMADA BAIXA DE EMBUTIR (1 MÓDULO), 2P+T 10 A, INCLUINDO SUPORTE E PLACA - FORNECIMENTO E INSTALAÇÃO. AF_12/2015</t>
  </si>
  <si>
    <t xml:space="preserve"> 92025 </t>
  </si>
  <si>
    <t>INTERRUPTOR SIMPLES (1 MÓDULO) COM 2 TOMADAS DE EMBUTIR 2P+T 10 A,  INCLUINDO SUPORTE E PLACA - FORNECIMENTO E INSTALAÇÃO. AF_12/2015</t>
  </si>
  <si>
    <t xml:space="preserve"> 92543 </t>
  </si>
  <si>
    <t>TRAMA DE MADEIRA COMPOSTA POR TERÇAS PARA TELHADOS DE ATÉ 2 ÁGUAS PARA TELHA ONDULADA DE FIBROCIMENTO, METÁLICA, PLÁSTICA OU TERMOACÚSTICA, INCLUSO TRANSPORTE VERTICAL. AF_07/2019</t>
  </si>
  <si>
    <t xml:space="preserve"> 94559 </t>
  </si>
  <si>
    <t>JANELA DE AÇO TIPO BASCULANTE PARA VIDROS, COM BATENTE, FERRAGENS E PINTURA ANTICORROSIVA. EXCLUSIVE VIDROS, ACABAMENTO, ALIZAR E CONTRAMARCO. FORNECIMENTO E INSTALAÇÃO. AF_12/2019</t>
  </si>
  <si>
    <t xml:space="preserve"> 95240 </t>
  </si>
  <si>
    <t>LASTRO DE CONCRETO MAGRO, APLICADO EM PISOS, LAJES SOBRE SOLO OU RADIERS, ESPESSURA DE 3 CM. AF_07/2016</t>
  </si>
  <si>
    <t xml:space="preserve"> 95241 </t>
  </si>
  <si>
    <t>LASTRO DE CONCRETO MAGRO, APLICADO EM PISOS, LAJES SOBRE SOLO OU RADIERS, ESPESSURA DE 5 CM. AF_07/2016</t>
  </si>
  <si>
    <t xml:space="preserve"> 95805 </t>
  </si>
  <si>
    <t>CONDULETE DE PVC, TIPO B, PARA ELETRODUTO DE PVC SOLDÁVEL DN 25 MM (3/4''), APARENTE - FORNECIMENTO E INSTALAÇÃO. AF_11/2016</t>
  </si>
  <si>
    <t xml:space="preserve"> 95811 </t>
  </si>
  <si>
    <t>CONDULETE DE PVC, TIPO LB, PARA ELETRODUTO DE PVC SOLDÁVEL DN 25 MM (3/4''), APARENTE - FORNECIMENTO E INSTALAÇÃO. AF_11/2016</t>
  </si>
  <si>
    <t xml:space="preserve"> 96995 </t>
  </si>
  <si>
    <t>REATERRO MANUAL APILOADO COM SOQUETE. AF_10/2017</t>
  </si>
  <si>
    <t xml:space="preserve"> 97586 </t>
  </si>
  <si>
    <t>LUMINÁRIA TIPO CALHA, DE SOBREPOR, COM 2 LÂMPADAS TUBULARES FLUORESCENTES DE 36 W, COM REATOR DE PARTIDA RÁPIDA - FORNECIMENTO E INSTALAÇÃO. AF_02/2020</t>
  </si>
  <si>
    <t xml:space="preserve"> 97593 </t>
  </si>
  <si>
    <t>LUMINÁRIA TIPO SPOT, DE SOBREPOR, COM 1 LÂMPADA FLUORESCENTE DE 15 W, SEM REATOR - FORNECIMENTO E INSTALAÇÃO. AF_02/2020</t>
  </si>
  <si>
    <t xml:space="preserve"> 97611 </t>
  </si>
  <si>
    <t>LÂMPADA COMPACTA FLUORESCENTE DE 15 W, BASE E27 - FORNECIMENTO E INSTALAÇÃO. AF_02/2020</t>
  </si>
  <si>
    <t xml:space="preserve"> 98441 </t>
  </si>
  <si>
    <t>PAREDE DE MADEIRA COMPENSADA PARA CONSTRUÇÃO TEMPORÁRIA EM CHAPA SIMPLES, EXTERNA, COM ÁREA LÍQUIDA MAIOR OU IGUAL A 6 M², SEM VÃO. AF_05/2018</t>
  </si>
  <si>
    <t xml:space="preserve"> 98442 </t>
  </si>
  <si>
    <t>PAREDE DE MADEIRA COMPENSADA PARA CONSTRUÇÃO TEMPORÁRIA EM CHAPA SIMPLES, EXTERNA, COM ÁREA LÍQUIDA MENOR QUE 6 M², SEM VÃO. AF_05/2018</t>
  </si>
  <si>
    <t xml:space="preserve"> 98443 </t>
  </si>
  <si>
    <t>PAREDE DE MADEIRA COMPENSADA PARA CONSTRUÇÃO TEMPORÁRIA EM CHAPA SIMPLES, INTERNA, COM ÁREA LÍQUIDA MAIOR OU IGUAL A 6 M², SEM VÃO. AF_05/2018</t>
  </si>
  <si>
    <t xml:space="preserve"> 98444 </t>
  </si>
  <si>
    <t>PAREDE DE MADEIRA COMPENSADA PARA CONSTRUÇÃO TEMPORÁRIA EM CHAPA SIMPLES, INTERNA, COM ÁREA LÍQUIDA MENOR QUE 6 M², SEM VÃO. AF_05/2018</t>
  </si>
  <si>
    <t xml:space="preserve"> 98445 </t>
  </si>
  <si>
    <t>PAREDE DE MADEIRA COMPENSADA PARA CONSTRUÇÃO TEMPORÁRIA EM CHAPA SIMPLES, EXTERNA, COM ÁREA LÍQUIDA MAIOR OU IGUAL A 6 M², COM VÃO. AF_05/2018</t>
  </si>
  <si>
    <t xml:space="preserve"> 98446 </t>
  </si>
  <si>
    <t>PAREDE DE MADEIRA COMPENSADA PARA CONSTRUÇÃO TEMPORÁRIA EM CHAPA SIMPLES, EXTERNA, COM ÁREA LÍQUIDA MENOR QUE 6 M², COM VÃO. AF_05/2018</t>
  </si>
  <si>
    <t xml:space="preserve"> 98447 </t>
  </si>
  <si>
    <t>PAREDE DE MADEIRA COMPENSADA PARA CONSTRUÇÃO TEMPORÁRIA EM CHAPA SIMPLES, INTERNA, COM ÁREA LÍQUIDA MAIOR OU IGUAL A 6 M², COM VÃO. AF_05/2018</t>
  </si>
  <si>
    <t xml:space="preserve"> 98448 </t>
  </si>
  <si>
    <t>PAREDE DE MADEIRA COMPENSADA PARA CONSTRUÇÃO TEMPORÁRIA EM CHAPA SIMPLES, INTERNA, COM ÁREA LÍQUIDA MENOR QUE 6 M², COM VÃO. AF_05/2018</t>
  </si>
  <si>
    <t xml:space="preserve"> 00004513 </t>
  </si>
  <si>
    <t>CAIBRO 5 X 5 CM EM PINUS, MISTA OU EQUIVALENTE DA REGIAO - BRUTA</t>
  </si>
  <si>
    <t xml:space="preserve"> 00006193 </t>
  </si>
  <si>
    <t>TABUA  NAO  APARELHADA  *2,5 X 20* CM, EM MACARANDUBA, ANGELIM OU EQUIVALENTE DA REGIAO - BRUTA</t>
  </si>
  <si>
    <t xml:space="preserve"> 00010886 </t>
  </si>
  <si>
    <t>EXTINTOR DE INCENDIO PORTATIL COM CARGA DE AGUA PRESSURIZADA DE 10 L, CLASSE A</t>
  </si>
  <si>
    <t xml:space="preserve"> 00010891 </t>
  </si>
  <si>
    <t>EXTINTOR DE INCENDIO PORTATIL COM CARGA DE PO QUIMICO SECO (PQS) DE 4 KG, CLASSE BC</t>
  </si>
  <si>
    <t xml:space="preserve"> 00011455 </t>
  </si>
  <si>
    <t>FERROLHO COM FECHO / TRINCO REDONDO, EM ACO GALVANIZADO / ZINCADO, DE SOBREPOR, COM COMPRIMENTO DE 8" E ESPESSURA MINIMA DA CHAPA DE 1,50 MM</t>
  </si>
  <si>
    <t xml:space="preserve"> 00011587 </t>
  </si>
  <si>
    <t>FORRO DE PVC LISO, BRANCO, REGUA DE 10 CM, ESPESSURA DE 8 MM A 10 MM (COM COLOCACAO / SEM ESTRUTURA METALICA)</t>
  </si>
  <si>
    <t xml:space="preserve"> 93565 </t>
  </si>
  <si>
    <t>ENGENHEIRO CIVIL DE OBRA JUNIOR COM ENCARGOS COMPLEMENTARES</t>
  </si>
  <si>
    <t>MES</t>
  </si>
  <si>
    <t xml:space="preserve"> 94295 </t>
  </si>
  <si>
    <t>MESTRE DE OBRAS COM ENCARGOS COMPLEMENTARES</t>
  </si>
  <si>
    <t xml:space="preserve"> 73340 </t>
  </si>
  <si>
    <t>CAMINHÃO TOCO, PBT 14.300 KG, CARGA ÚTIL MÁX. 9.710 KG, DIST. ENTRE EIXOS 3,56 M, POTÊNCIA 185 CV, INCLUSIVE CARROCERIA FIXA ABERTA DE MADEIRA P/ TRANSPORTE GERAL DE CARGA SECA, DIMEN. APROX. 2,50 X 6,50 X 0,50 M - MATERIAIS NA OPERAÇÃO. AF_06/2014</t>
  </si>
  <si>
    <t>SERP - SERVIÇOS PRELIMINARES</t>
  </si>
  <si>
    <t xml:space="preserve"> 5940 </t>
  </si>
  <si>
    <t>PÁ CARREGADEIRA SOBRE RODAS, POTÊNCIA LÍQUIDA 128 HP, CAPACIDADE DA CAÇAMBA 1,7 A 2,8 M3, PESO OPERACIONAL 11632 KG - CHP DIURNO. AF_06/2014</t>
  </si>
  <si>
    <t xml:space="preserve"> 5942 </t>
  </si>
  <si>
    <t>PÁ CARREGADEIRA SOBRE RODAS, POTÊNCIA LÍQUIDA 128 HP, CAPACIDADE DA CAÇAMBA 1,7 A 2,8 M3, PESO OPERACIONAL 11632 KG - CHI DIURNO. AF_06/2014</t>
  </si>
  <si>
    <t xml:space="preserve"> 100973 </t>
  </si>
  <si>
    <t>CARGA, MANOBRA E DESCARGA DE SOLOS E MATERIAIS GRANULARES EM CAMINHÃO BASCULANTE 6 M³ - CARGA COM PÁ CARREGADEIRA (CAÇAMBA DE 1,7 A 2,8 M³ / 128 HP) E DESCARGA LIVRE (UNIDADE: M3). AF_07/2020</t>
  </si>
  <si>
    <t>TRAN - TRANSPORTES, CARGAS E DESCARGAS</t>
  </si>
  <si>
    <t xml:space="preserve"> 90680 </t>
  </si>
  <si>
    <t>PERFURATRIZ HIDRÁULICA SOBRE CAMINHÃO COM TRADO CURTO ACOPLADO, PROFUNDIDADE MÁXIMA DE 20 M, DIÂMETRO MÁXIMO DE 1500 MM, POTÊNCIA INSTALADA DE 137 HP, MESA ROTATIVA COM TORQUE MÁXIMO DE 30 KNM - CHP DIURNO. AF_06/2015</t>
  </si>
  <si>
    <t xml:space="preserve"> 90681 </t>
  </si>
  <si>
    <t>PERFURATRIZ HIDRÁULICA SOBRE CAMINHÃO COM TRADO CURTO ACOPLADO, PROFUNDIDADE MÁXIMA DE 20 M, DIÂMETRO MÁXIMO DE 1500 MM, POTÊNCIA INSTALADA DE 137 HP, MESA ROTATIVA COM TORQUE MÁXIMO DE 30 KNM - CHI DIURNO. AF_06/2015</t>
  </si>
  <si>
    <t xml:space="preserve"> 90778 </t>
  </si>
  <si>
    <t>ENGENHEIRO CIVIL DE OBRA PLENO COM ENCARGOS COMPLEMENTARES</t>
  </si>
  <si>
    <t xml:space="preserve"> 95578 </t>
  </si>
  <si>
    <t>MONTAGEM DE ARMADURA DE ESTACAS, DIÂMETRO = 12,5 MM. AF_09/2021</t>
  </si>
  <si>
    <t xml:space="preserve"> 97913 </t>
  </si>
  <si>
    <t>TRANSPORTE COM CAMINHÃO BASCULANTE DE 6 M³, EM VIA URBANA EM REVESTIMENTO PRIMÁRIO (UNIDADE: M3XKM). AF_07/2020</t>
  </si>
  <si>
    <t>M3XKM</t>
  </si>
  <si>
    <t xml:space="preserve"> 00038405 </t>
  </si>
  <si>
    <t>CONCRETO USINADO BOMBEAVEL, CLASSE DE RESISTENCIA C25, COM BRITA 0 E 1, SLUMP = 130 +/- 20 MM, EXCLUI SERVICO DE BOMBEAMENTO (NBR 8953)</t>
  </si>
  <si>
    <t xml:space="preserve"> 103673 </t>
  </si>
  <si>
    <t>LANÇAMENTO COM USO DE BOMBA, ADENSAMENTO E ACABAMENTO DE CONCRETO EM ESTRUTURAS. AF_02/2022</t>
  </si>
  <si>
    <t xml:space="preserve"> 92415 </t>
  </si>
  <si>
    <t>MONTAGEM E DESMONTAGEM DE FÔRMA DE PILARES RETANGULARES E ESTRUTURAS SIMILARES, PÉ-DIREITO SIMPLES, EM CHAPA DE MADEIRA COMPENSADA RESINADA, 2 UTILIZAÇÕES. AF_09/2020</t>
  </si>
  <si>
    <t xml:space="preserve"> 92451 </t>
  </si>
  <si>
    <t>MONTAGEM E DESMONTAGEM DE FÔRMA DE VIGA, ESCORAMENTO COM GARFO DE MADEIRA, PÉ-DIREITO SIMPLES, EM CHAPA DE MADEIRA RESINADA, 2 UTILIZAÇÕES. AF_09/2020</t>
  </si>
  <si>
    <t xml:space="preserve"> 92510 </t>
  </si>
  <si>
    <t>MONTAGEM E DESMONTAGEM DE FÔRMA DE LAJE MACIÇA, PÉ-DIREITO SIMPLES, EM CHAPA DE MADEIRA COMPENSADA RESINADA, 2 UTILIZAÇÕES. AF_09/2020</t>
  </si>
  <si>
    <t xml:space="preserve"> 92759 </t>
  </si>
  <si>
    <t>ARMAÇÃO DE PILAR OU VIGA DE UMA ESTRUTURA CONVENCIONAL DE CONCRETO ARMADO EM UM EDIFÍCIO DE MÚLTIPLOS PAVIMENTOS UTILIZANDO AÇO CA-60 DE 5,0 MM - MONTAGEM. AF_12/2015</t>
  </si>
  <si>
    <t xml:space="preserve"> 92761 </t>
  </si>
  <si>
    <t>ARMAÇÃO DE PILAR OU VIGA DE ESTRUTURA CONVENCIONAL DE CONCRETO ARMADO UTILIZANDO AÇO CA-50 DE 8,0 MM - MONTAGEM. AF_06/2022</t>
  </si>
  <si>
    <t xml:space="preserve"> 92762 </t>
  </si>
  <si>
    <t>ARMAÇÃO DE PILAR OU VIGA DE ESTRUTURA CONVENCIONAL DE CONCRETO ARMADO UTILIZANDO AÇO CA-50 DE 10,0 MM - MONTAGEM. AF_06/2022</t>
  </si>
  <si>
    <t xml:space="preserve"> 92763 </t>
  </si>
  <si>
    <t>ARMAÇÃO DE PILAR OU VIGA DE ESTRUTURA CONVENCIONAL DE CONCRETO ARMADO UTILIZANDO AÇO CA-50 DE 12,5 MM - MONTAGEM. AF_06/2022</t>
  </si>
  <si>
    <t xml:space="preserve"> 92764 </t>
  </si>
  <si>
    <t>ARMAÇÃO DE PILAR OU VIGA DE ESTRUTURA CONVENCIONAL DE CONCRETO ARMADO UTILIZANDO AÇO CA-50 DE 16,0 MM - MONTAGEM. AF_06/2022</t>
  </si>
  <si>
    <t xml:space="preserve"> 92768 </t>
  </si>
  <si>
    <t>ARMAÇÃO DE LAJE DE ESTRUTURA CONVENCIONAL DE CONCRETO ARMADO UTILIZANDO AÇO CA-60 DE 5,0 MM - MONTAGEM. AF_06/2022</t>
  </si>
  <si>
    <t xml:space="preserve"> 92769 </t>
  </si>
  <si>
    <t>ARMAÇÃO DE LAJE DE ESTRUTURA CONVENCIONAL DE CONCRETO ARMADO UTILIZANDO AÇO CA-50 DE 6,3 MM - MONTAGEM. AF_06/2022</t>
  </si>
  <si>
    <t xml:space="preserve"> 92770 </t>
  </si>
  <si>
    <t>ARMAÇÃO DE LAJE DE ESTRUTURA CONVENCIONAL DE CONCRETO ARMADO UTILIZANDO AÇO CA-50 DE 8,0 MM - MONTAGEM. AF_06/2022</t>
  </si>
  <si>
    <t xml:space="preserve"> 96533 </t>
  </si>
  <si>
    <t>FABRICAÇÃO, MONTAGEM E DESMONTAGEM DE FÔRMA PARA VIGA BALDRAME, EM MADEIRA SERRADA, E=25 MM, 2 UTILIZAÇÕES. AF_06/2017</t>
  </si>
  <si>
    <t xml:space="preserve"> 96543 </t>
  </si>
  <si>
    <t>ARMAÇÃO DE BLOCO, VIGA BALDRAME E SAPATA UTILIZANDO AÇO CA-60 DE 5 MM - MONTAGEM. AF_06/2017</t>
  </si>
  <si>
    <t xml:space="preserve"> 96544 </t>
  </si>
  <si>
    <t>ARMAÇÃO DE BLOCO, VIGA BALDRAME OU SAPATA UTILIZANDO AÇO CA-50 DE 6,3 MM - MONTAGEM. AF_06/2017</t>
  </si>
  <si>
    <t xml:space="preserve"> 96545 </t>
  </si>
  <si>
    <t>ARMAÇÃO DE BLOCO, VIGA BALDRAME OU SAPATA UTILIZANDO AÇO CA-50 DE 8 MM - MONTAGEM. AF_06/2017</t>
  </si>
  <si>
    <t xml:space="preserve"> 96546 </t>
  </si>
  <si>
    <t>ARMAÇÃO DE BLOCO, VIGA BALDRAME OU SAPATA UTILIZANDO AÇO CA-50 DE 10 MM - MONTAGEM. AF_06/2017</t>
  </si>
  <si>
    <t xml:space="preserve"> 96547 </t>
  </si>
  <si>
    <t>ARMAÇÃO DE BLOCO, VIGA BALDRAME OU SAPATA UTILIZANDO AÇO CA-50 DE 12,5 MM - MONTAGEM. AF_06/2017</t>
  </si>
  <si>
    <t xml:space="preserve"> 00001527 </t>
  </si>
  <si>
    <t>CONCRETO USINADO BOMBEAVEL, CLASSE DE RESISTENCIA C25, COM BRITA 0 E 1, SLUMP = 100 +/- 20 MM, INCLUI SERVICO DE BOMBEAMENTO (NBR 8953)</t>
  </si>
  <si>
    <t xml:space="preserve"> 103674 </t>
  </si>
  <si>
    <t>CONCRETAGEM DE VIGAS E LAJES, FCK=25 MPA, PARA LAJES PREMOLDADAS COM USO DE BOMBA - LANÇAMENTO, ADENSAMENTO E ACABAMENTO. AF_02/2022</t>
  </si>
  <si>
    <t xml:space="preserve"> 92273 </t>
  </si>
  <si>
    <t>FABRICAÇÃO DE ESCORAS DO TIPO PONTALETE, EM MADEIRA, PARA PÉ-DIREITO SIMPLES. AF_09/2020</t>
  </si>
  <si>
    <t xml:space="preserve"> 92767 </t>
  </si>
  <si>
    <t>ARMAÇÃO DE LAJE DE ESTRUTURA CONVENCIONAL DE CONCRETO ARMADO UTILIZANDO AÇO CA-60 DE 4,2 MM - MONTAGEM. AF_06/2022</t>
  </si>
  <si>
    <t xml:space="preserve"> 00003743 </t>
  </si>
  <si>
    <t>LAJE PRE-MOLDADA CONVENCIONAL (LAJOTAS + VIGOTAS) PARA PISO, UNIDIRECIONAL, SOBRECARGA DE 200 KG/M2, VAO ATE 3,50 M (SEM COLOCACAO)</t>
  </si>
  <si>
    <t xml:space="preserve"> 00040304 </t>
  </si>
  <si>
    <t>PREGO DE ACO POLIDO COM CABECA DUPLA 17 X 27 (2 1/2 X 11)</t>
  </si>
  <si>
    <t xml:space="preserve"> 00003736 </t>
  </si>
  <si>
    <t>LAJE PRE-MOLDADA CONVENCIONAL (LAJOTAS + VIGOTAS) PARA FORRO, UNIDIRECIONAL, SOBRECARGA DE 100 KG/M2, VAO ATE 4,00 M (SEM COLOCACAO)</t>
  </si>
  <si>
    <t>PARE - PAREDES/PAINEIS</t>
  </si>
  <si>
    <t xml:space="preserve"> 87292 </t>
  </si>
  <si>
    <t>ARGAMASSA TRAÇO 1:2:8 (EM VOLUME DE CIMENTO, CAL E AREIA MÉDIA ÚMIDA) PARA EMBOÇO/MASSA ÚNICA/ASSENTAMENTO DE ALVENARIA DE VEDAÇÃO, PREPARO MECÂNICO COM BETONEIRA 400 L. AF_08/2019</t>
  </si>
  <si>
    <t xml:space="preserve"> 00038783 </t>
  </si>
  <si>
    <t>BLOCO CERAMICO DE VEDACAO COM FUROS NA HORIZONTAL, 11,5 X 19 X 19 CM - 4,5 MPA (NBR 15270)</t>
  </si>
  <si>
    <t xml:space="preserve"> 00037395 </t>
  </si>
  <si>
    <t>PINO DE ACO COM FURO, HASTE = 27 MM (ACAO DIRETA)</t>
  </si>
  <si>
    <t xml:space="preserve"> 00034558 </t>
  </si>
  <si>
    <t>TELA DE ACO SOLDADA GALVANIZADA/ZINCADA PARA ALVENARIA, FIO D = *1,20 A 1,70* MM, MALHA 15 X 15 MM, (C X L) *50 X 10,5* CM</t>
  </si>
  <si>
    <t xml:space="preserve"> 92270 </t>
  </si>
  <si>
    <t>FABRICAÇÃO DE FÔRMA PARA VIGAS, COM MADEIRA SERRADA, E = 25 MM. AF_09/2020</t>
  </si>
  <si>
    <t xml:space="preserve"> 92801 </t>
  </si>
  <si>
    <t>CORTE E DOBRA DE AÇO CA-50, DIÂMETRO DE 6,3 MM. AF_06/2022</t>
  </si>
  <si>
    <t xml:space="preserve"> 94970 </t>
  </si>
  <si>
    <t>CONCRETO FCK = 20MPA, TRAÇO 1:2,7:3 (EM MASSA SECA DE CIMENTO/ AREIA MÉDIA/ BRITA 1) - PREPARO MECÂNICO COM BETONEIRA 600 L. AF_05/2021</t>
  </si>
  <si>
    <t xml:space="preserve"> 00002692 </t>
  </si>
  <si>
    <t>DESMOLDANTE PROTETOR PARA FORMAS DE MADEIRA, DE BASE OLEOSA EMULSIONADA EM AGUA</t>
  </si>
  <si>
    <t xml:space="preserve"> 00004491 </t>
  </si>
  <si>
    <t>PONTALETE *7,5 X 7,5* CM EM PINUS, MISTA OU EQUIVALENTE DA REGIAO - BRUTA</t>
  </si>
  <si>
    <t xml:space="preserve"> 00039017 </t>
  </si>
  <si>
    <t>ESPACADOR / DISTANCIADOR CIRCULAR COM ENTRADA LATERAL, EM PLASTICO, PARA VERGALHAO *4,2 A 12,5* MM, COBRIMENTO 20 MM</t>
  </si>
  <si>
    <t xml:space="preserve"> 88274 </t>
  </si>
  <si>
    <t>MARMORISTA/GRANITEIRO COM ENCARGOS COMPLEMENTARES</t>
  </si>
  <si>
    <t xml:space="preserve"> 00000131 </t>
  </si>
  <si>
    <t>ADESIVO ESTRUTURAL A BASE DE RESINA EPOXI, BICOMPONENTE, PASTOSO (TIXOTROPICO)</t>
  </si>
  <si>
    <t xml:space="preserve"> 00037596 </t>
  </si>
  <si>
    <t>ARGAMASSA COLANTE TIPO AC III E</t>
  </si>
  <si>
    <t xml:space="preserve"> 00044476 </t>
  </si>
  <si>
    <t>DIVISORIA EM GRANITO, COM DUAS FACES POLIDAS, TIPO ANDORINHA/ QUARTZ/ CASTELO/ CORUMBA OU OUTROS EQUIVALENTES DA REGIAO, E=  *3,0*  CM</t>
  </si>
  <si>
    <t xml:space="preserve"> 92262 </t>
  </si>
  <si>
    <t>INSTALAÇÃO DE TESOURA (INTEIRA OU MEIA), BIAPOIADA, EM MADEIRA NÃO APARELHADA, PARA VÃOS MAIORES OU IGUAIS A 10,0 M E MENORES QUE 12,0 M, INCLUSO IÇAMENTO. AF_07/2019</t>
  </si>
  <si>
    <t xml:space="preserve"> 00004344 </t>
  </si>
  <si>
    <t>PARAFUSO FRANCES METRICO ZINCADO, DIAMETRO 12 MM, COMPRIMENTO 150 MM, COM PORCA SEXTAVADA E ARRUELA DE PRESSAO MEDIA</t>
  </si>
  <si>
    <t xml:space="preserve"> 00004400 </t>
  </si>
  <si>
    <t>CAIBRO NAO APARELHADO,  *6 X 8* CM,  EM MACARANDUBA, ANGELIM OU EQUIVALENTE DA REGIAO -  BRUTA</t>
  </si>
  <si>
    <t xml:space="preserve"> 00004415 </t>
  </si>
  <si>
    <t>SARRAFO NAO APARELHADO 2,5 X 5 CM, EM MACARANDUBA, ANGELIM OU EQUIVALENTE DA REGIAO -  BRUTA</t>
  </si>
  <si>
    <t xml:space="preserve"> 00004425 </t>
  </si>
  <si>
    <t>VIGA NAO APARELHADA  *6 X 12* CM, EM MACARANDUBA, ANGELIM OU EQUIVALENTE DA REGIAO - BRUTA</t>
  </si>
  <si>
    <t xml:space="preserve"> 00004472 </t>
  </si>
  <si>
    <t>VIGA NAO APARELHADA *6 X 16* CM, EM MACARANDUBA, ANGELIM OU EQUIVALENTE DA REGIAO -  BRUTA</t>
  </si>
  <si>
    <t xml:space="preserve"> 00021142 </t>
  </si>
  <si>
    <t>ESTRIBO COM PARAFUSO EM CHAPA DE FERRO FUNDIDO DE 2" X 3/16" X 35 CM, SECAO "U", PARA MADEIRAMENTO DE TELHADO</t>
  </si>
  <si>
    <t xml:space="preserve"> 00039027 </t>
  </si>
  <si>
    <t>PREGO DE ACO POLIDO COM CABECA 19  X 36 (3 1/4  X  9)</t>
  </si>
  <si>
    <t xml:space="preserve"> 00040623 </t>
  </si>
  <si>
    <t>CHAPA PARA EMENDA DE VIGA, EM ACO GROSSO, QUALIDADE ESTRUTURAL, BITOLA 3/16 ", E= 4,75 MM, 4 FUROS, LARGURA 45 MM, COMPRIMENTO 500 MM</t>
  </si>
  <si>
    <t>PAR</t>
  </si>
  <si>
    <t xml:space="preserve"> 00004408 </t>
  </si>
  <si>
    <t>RIPA NAO APARELHADA,  *1,5 X 5* CM, EM MACARANDUBA, ANGELIM OU EQUIVALENTE DA REGIAO -  BRUTA</t>
  </si>
  <si>
    <t xml:space="preserve"> 00004430 </t>
  </si>
  <si>
    <t>CAIBRO NAO APARELHADO *5 X 6* CM, EM MACARANDUBA, ANGELIM OU EQUIVALENTE DA REGIAO -  BRUTA</t>
  </si>
  <si>
    <t xml:space="preserve"> 00020247 </t>
  </si>
  <si>
    <t>PREGO DE ACO POLIDO COM CABECA 15 X 15 (1 1/4 X 13)</t>
  </si>
  <si>
    <t xml:space="preserve"> 00040568 </t>
  </si>
  <si>
    <t>PREGO DE ACO POLIDO COM CABECA 22 X 48 (4 1/4 X 5)</t>
  </si>
  <si>
    <t xml:space="preserve"> 00007173 </t>
  </si>
  <si>
    <t>TELHA DE BARRO / CERAMICA, NAO ESMALTADA, TIPO COLONIAL, CANAL, PLAN, PAULISTA, COMPRIMENTO DE *44 A 50* CM, RENDIMENTO DE COBERTURA DE *26* TELHAS/M2</t>
  </si>
  <si>
    <t>MIL</t>
  </si>
  <si>
    <t xml:space="preserve"> 87337 </t>
  </si>
  <si>
    <t>ARGAMASSA TRAÇO 1:2:9 (EM VOLUME DE CIMENTO, CAL E AREIA MÉDIA ÚMIDA) PARA EMBOÇO/MASSA ÚNICA/ASSENTAMENTO DE ALVENARIA DE VEDAÇÃO, PREPARO MECÂNICO COM MISTURADOR DE EIXO HORIZONTAL DE 300 KG. AF_08/2019</t>
  </si>
  <si>
    <t xml:space="preserve"> 00007181 </t>
  </si>
  <si>
    <t>CUMEEIRA PARA TELHA CERAMICA, COMPRIMENTO DE *41* CM, RENDIMENTO DE *3* TELHAS/M</t>
  </si>
  <si>
    <t>REVE - REVESTIMENTO E TRATAMENTO DE SUPERFÍCIES</t>
  </si>
  <si>
    <t xml:space="preserve"> 00005066 </t>
  </si>
  <si>
    <t>PREGO DE ACO POLIDO COM CABECA 12 X 12</t>
  </si>
  <si>
    <t xml:space="preserve"> 00003992 </t>
  </si>
  <si>
    <t>TABUA APARELHADA *2,5 X 30* CM, EM MACARANDUBA, ANGELIM OU EQUIVALENTE DA REGIAO</t>
  </si>
  <si>
    <t xml:space="preserve"> 100659 </t>
  </si>
  <si>
    <t>ALIZAR DE 5X1,5CM PARA PORTA FIXADO COM PREGOS, PADRÃO MÉDIO - FORNECIMENTO E INSTALAÇÃO. AF_12/2019</t>
  </si>
  <si>
    <t xml:space="preserve"> 90806 </t>
  </si>
  <si>
    <t>BATENTE PARA PORTA DE MADEIRA, FIXAÇÃO COM ARGAMASSA, PADRÃO MÉDIO - FORNECIMENTO E INSTALAÇÃO. AF_12/2019_P</t>
  </si>
  <si>
    <t xml:space="preserve"> 90830 </t>
  </si>
  <si>
    <t>FECHADURA DE EMBUTIR COM CILINDRO, EXTERNA, COMPLETA, ACABAMENTO PADRÃO MÉDIO, INCLUSO EXECUÇÃO DE FURO - FORNECIMENTO E INSTALAÇÃO. AF_12/2019</t>
  </si>
  <si>
    <t xml:space="preserve"> 91012 </t>
  </si>
  <si>
    <t>PORTA DE MADEIRA PARA VERNIZ, SEMI-OCA (LEVE OU MÉDIA), 90X210CM, ESPESSURA DE 3,5CM, INCLUSO DOBRADIÇAS - FORNECIMENTO E INSTALAÇÃO. AF_12/2019</t>
  </si>
  <si>
    <t xml:space="preserve"> 91297 </t>
  </si>
  <si>
    <t>PORTA DE MADEIRA FRISADA, SEMI-OCA (LEVE OU MÉDIA), 80X210CM, ESPESSURA DE 3,5CM, INCLUSO DOBRADIÇAS - FORNECIMENTO E INSTALAÇÃO. AF_12/2019</t>
  </si>
  <si>
    <t xml:space="preserve"> 00000142 </t>
  </si>
  <si>
    <t>SELANTE ELASTICO MONOCOMPONENTE A BASE DE POLIURETANO (PU) PARA JUNTAS DIVERSAS</t>
  </si>
  <si>
    <t>310ML</t>
  </si>
  <si>
    <t xml:space="preserve"> 00007568 </t>
  </si>
  <si>
    <t>BUCHA DE NYLON SEM ABA S10, COM PARAFUSO DE 6,10 X 65 MM EM ACO ZINCADO COM ROSCA SOBERBA, CABECA CHATA E FENDA PHILLIPS</t>
  </si>
  <si>
    <t xml:space="preserve"> 00036888 </t>
  </si>
  <si>
    <t>GUARNICAO / MOLDURA / ARREMATE DE ACABAMENTO PARA ESQUADRIA, EM ALUMINIO PERFIL 25, ACABAMENTO ANODIZADO BRANCO OU BRILHANTE, PARA 1 FACE</t>
  </si>
  <si>
    <t xml:space="preserve"> 00039025 </t>
  </si>
  <si>
    <t>PORTA DE ABRIR EM ALUMINIO TIPO VENEZIANA, ACABAMENTO ANODIZADO NATURAL, SEM GUARNICAO/ALIZAR/VISTA, 87 X 210 CM</t>
  </si>
  <si>
    <t>URBA - URBANIZAÇÃO</t>
  </si>
  <si>
    <t xml:space="preserve"> 88315 </t>
  </si>
  <si>
    <t>SERRALHEIRO COM ENCARGOS COMPLEMENTARES</t>
  </si>
  <si>
    <t xml:space="preserve"> 94962 </t>
  </si>
  <si>
    <t>CONCRETO MAGRO PARA LASTRO, TRAÇO 1:4,5:4,5 (EM MASSA SECA DE CIMENTO/ AREIA MÉDIA/ BRITA 1) - PREPARO MECÂNICO COM BETONEIRA 400 L. AF_05/2021</t>
  </si>
  <si>
    <t xml:space="preserve"> 00007158 </t>
  </si>
  <si>
    <t>TELA DE ARAME GALVANIZADA QUADRANGULAR / LOSANGULAR, FIO 2,77 MM (12 BWG), MALHA 5 X 5 CM, H = 2 M</t>
  </si>
  <si>
    <t xml:space="preserve"> 00007696 </t>
  </si>
  <si>
    <t>TUBO ACO GALVANIZADO COM COSTURA, CLASSE MEDIA, DN 2", E = *3,65* MM, PESO *5,10* KG/M (NBR 5580)</t>
  </si>
  <si>
    <t xml:space="preserve"> 00007698 </t>
  </si>
  <si>
    <t>TUBO ACO GALVANIZADO COM COSTURA, CLASSE MEDIA, DN 1.1/4", E = *3,25* MM, PESO *3,14* KG/M (NBR 5580)</t>
  </si>
  <si>
    <t xml:space="preserve"> 00011002 </t>
  </si>
  <si>
    <t>ELETRODO REVESTIDO AWS - E6013, DIAMETRO IGUAL A 2,50 MM</t>
  </si>
  <si>
    <t xml:space="preserve"> 00043130 </t>
  </si>
  <si>
    <t>ARAME GALVANIZADO 12 BWG, D = 2,76 MM (0,048 KG/M) OU 14 BWG, D = 2,11 MM (0,026 KG/M)</t>
  </si>
  <si>
    <t xml:space="preserve"> 88242 </t>
  </si>
  <si>
    <t>AJUDANTE DE PEDREIRO COM ENCARGOS COMPLEMENTARES</t>
  </si>
  <si>
    <t xml:space="preserve"> 00010506 </t>
  </si>
  <si>
    <t>VIDRO TEMPERADO INCOLOR E = 8 MM, SEM COLOCACAO</t>
  </si>
  <si>
    <t xml:space="preserve"> 00000070 </t>
  </si>
  <si>
    <t>Ferragens para esquadria de correr</t>
  </si>
  <si>
    <t>cj</t>
  </si>
  <si>
    <t xml:space="preserve"> 00010503 </t>
  </si>
  <si>
    <t>VIDRO TEMPERADO VERDE E = 8 MM, SEM COLOCACAO</t>
  </si>
  <si>
    <t xml:space="preserve"> 00000069 </t>
  </si>
  <si>
    <t>Ferragens para esquadria basculante</t>
  </si>
  <si>
    <t xml:space="preserve"> 89356 </t>
  </si>
  <si>
    <t>TUBO, PVC, SOLDÁVEL, DN 25MM, INSTALADO EM RAMAL OU SUB-RAMAL DE ÁGUA - FORNECIMENTO E INSTALAÇÃO. AF_06/2022</t>
  </si>
  <si>
    <t xml:space="preserve"> 89362 </t>
  </si>
  <si>
    <t>JOELHO 90 GRAUS, PVC, SOLDÁVEL, DN 25MM, INSTALADO EM RAMAL OU SUB-RAMAL DE ÁGUA - FORNECIMENTO E INSTALAÇÃO. AF_06/2022</t>
  </si>
  <si>
    <t xml:space="preserve"> 89366 </t>
  </si>
  <si>
    <t>JOELHO 90 GRAUS COM BUCHA DE LATÃO, PVC, SOLDÁVEL, DN 25MM, X 3/4  INSTALADO EM RAMAL OU SUB-RAMAL DE ÁGUA - FORNECIMENTO E INSTALAÇÃO. AF_06/2022</t>
  </si>
  <si>
    <t xml:space="preserve"> 89395 </t>
  </si>
  <si>
    <t>TE, PVC, SOLDÁVEL, DN 25MM, INSTALADO EM RAMAL OU SUB-RAMAL DE ÁGUA - FORNECIMENTO E INSTALAÇÃO. AF_06/2022</t>
  </si>
  <si>
    <t xml:space="preserve"> 90443 </t>
  </si>
  <si>
    <t>RASGO EM ALVENARIA PARA RAMAIS/ DISTRIBUIÇÃO COM DIAMETROS MENORES OU IGUAIS A 40 MM. AF_05/2015</t>
  </si>
  <si>
    <t xml:space="preserve"> 90466 </t>
  </si>
  <si>
    <t>CHUMBAMENTO LINEAR EM ALVENARIA PARA RAMAIS/DISTRIBUIÇÃO COM DIÂMETROS MENORES OU IGUAIS A 40 MM. AF_05/2015</t>
  </si>
  <si>
    <t xml:space="preserve"> 89436 </t>
  </si>
  <si>
    <t>ADAPTADOR CURTO COM BOLSA E ROSCA PARA REGISTRO, PVC, SOLDÁVEL, DN 32MM X 1, INSTALADO EM RAMAL DE DISTRIBUIÇÃO DE ÁGUA - FORNECIMENTO E INSTALAÇÃO. AF_12/2014</t>
  </si>
  <si>
    <t xml:space="preserve"> 89448 </t>
  </si>
  <si>
    <t>TUBO, PVC, SOLDÁVEL, DN 40MM, INSTALADO EM PRUMADA DE ÁGUA - FORNECIMENTO E INSTALAÇÃO. AF_12/2014</t>
  </si>
  <si>
    <t xml:space="preserve"> 89497 </t>
  </si>
  <si>
    <t>JOELHO 90 GRAUS, PVC, SOLDÁVEL, DN 40MM, INSTALADO EM PRUMADA DE ÁGUA - FORNECIMENTO E INSTALAÇÃO. AF_12/2014</t>
  </si>
  <si>
    <t xml:space="preserve"> 89498 </t>
  </si>
  <si>
    <t>JOELHO 45 GRAUS, PVC, SOLDÁVEL, DN 40MM, INSTALADO EM PRUMADA DE ÁGUA - FORNECIMENTO E INSTALAÇÃO. AF_12/2014</t>
  </si>
  <si>
    <t xml:space="preserve"> 89558 </t>
  </si>
  <si>
    <t>LUVA, PVC, SOLDÁVEL, DN 40MM, INSTALADO EM PRUMADA DE ÁGUA - FORNECIMENTO E INSTALAÇÃO. AF_12/2014</t>
  </si>
  <si>
    <t xml:space="preserve"> 89568 </t>
  </si>
  <si>
    <t>UNIÃO, PVC, SOLDÁVEL, DN 40MM, INSTALADO EM PRUMADA DE ÁGUA - FORNECIMENTO E INSTALAÇÃO. AF_12/2014</t>
  </si>
  <si>
    <t xml:space="preserve"> 89570 </t>
  </si>
  <si>
    <t>ADAPTADOR CURTO COM BOLSA E ROSCA PARA REGISTRO, PVC, SOLDÁVEL, DN 40MM X 1.1/2, INSTALADO EM PRUMADA DE ÁGUA - FORNECIMENTO E INSTALAÇÃO. AF_12/2014</t>
  </si>
  <si>
    <t xml:space="preserve"> 89572 </t>
  </si>
  <si>
    <t>ADAPTADOR CURTO COM BOLSA E ROSCA PARA REGISTRO, PVC, SOLDÁVEL, DN 40MM X 1.1/4, INSTALADO EM PRUMADA DE ÁGUA - FORNECIMENTO E INSTALAÇÃO. AF_12/2014</t>
  </si>
  <si>
    <t xml:space="preserve"> 89623 </t>
  </si>
  <si>
    <t>TE, PVC, SOLDÁVEL, DN 40MM, INSTALADO EM PRUMADA DE ÁGUA - FORNECIMENTO E INSTALAÇÃO. AF_12/2014</t>
  </si>
  <si>
    <t xml:space="preserve"> 89626 </t>
  </si>
  <si>
    <t>TÊ DE REDUÇÃO, PVC, SOLDÁVEL, DN 50MM X 40MM, INSTALADO EM PRUMADA DE ÁGUA - FORNECIMENTO E INSTALAÇÃO. AF_12/2014</t>
  </si>
  <si>
    <t xml:space="preserve"> 90453 </t>
  </si>
  <si>
    <t>PASSANTE TIPO TUBO DE DIÂMETRO MENOR OU IGUAL A 40 MM, FIXADO EM LAJE. AF_05/2015</t>
  </si>
  <si>
    <t xml:space="preserve"> 91185 </t>
  </si>
  <si>
    <t>FIXAÇÃO DE TUBOS HORIZONTAIS DE PVC, CPVC OU COBRE DIÂMETROS MENORES OU IGUAIS A 40 MM COM ABRAÇADEIRA METÁLICA FLEXÍVEL 18 MM, FIXADA DIRETAMENTE NA LAJE. AF_05/2015</t>
  </si>
  <si>
    <t xml:space="preserve"> 91190 </t>
  </si>
  <si>
    <t>CHUMBAMENTO PONTUAL EM PASSAGEM DE TUBO COM DIÂMETRO MENOR OU IGUAL A 40 MM. AF_05/2015</t>
  </si>
  <si>
    <t xml:space="preserve"> 100475 </t>
  </si>
  <si>
    <t>ARGAMASSA TRAÇO 1:3 (EM VOLUME DE CIMENTO E AREIA MÉDIA ÚMIDA) COM ADIÇÃO DE IMPERMEABILIZANTE, PREPARO MECÂNICO COM BETONEIRA 400 L. AF_08/2019</t>
  </si>
  <si>
    <t xml:space="preserve"> 101616 </t>
  </si>
  <si>
    <t>PREPARO DE FUNDO DE VALA COM LARGURA MENOR QUE 1,5 M (ACERTO DO SOLO NATURAL). AF_08/2020</t>
  </si>
  <si>
    <t xml:space="preserve"> 5678 </t>
  </si>
  <si>
    <t>RETROESCAVADEIRA SOBRE RODAS COM CARREGADEIRA, TRAÇÃO 4X4, POTÊNCIA LÍQ. 88 HP, CAÇAMBA CARREG. CAP. MÍN. 1 M3, CAÇAMBA RETRO CAP. 0,26 M3, PESO OPERACIONAL MÍN. 6.674 KG, PROFUNDIDADE ESCAVAÇÃO MÁX. 4,37 M - CHP DIURNO. AF_06/2014</t>
  </si>
  <si>
    <t xml:space="preserve"> 5679 </t>
  </si>
  <si>
    <t>RETROESCAVADEIRA SOBRE RODAS COM CARREGADEIRA, TRAÇÃO 4X4, POTÊNCIA LÍQ. 88 HP, CAÇAMBA CARREG. CAP. MÍN. 1 M3, CAÇAMBA RETRO CAP. 0,26 M3, PESO OPERACIONAL MÍN. 6.674 KG, PROFUNDIDADE ESCAVAÇÃO MÁX. 4,37 M - CHI DIURNO. AF_06/2014</t>
  </si>
  <si>
    <t xml:space="preserve"> 87316 </t>
  </si>
  <si>
    <t>ARGAMASSA TRAÇO 1:4 (EM VOLUME DE CIMENTO E AREIA GROSSA ÚMIDA) PARA CHAPISCO CONVENCIONAL, PREPARO MECÂNICO COM BETONEIRA 400 L. AF_08/2019</t>
  </si>
  <si>
    <t xml:space="preserve"> 97735 </t>
  </si>
  <si>
    <t>PEÇA RETANGULAR PRÉ-MOLDADA, VOLUME DE CONCRETO DE 30 A 100 LITROS, TAXA DE AÇO APROXIMADA DE 30KG/M³. AF_01/2018</t>
  </si>
  <si>
    <t xml:space="preserve"> 00000650 </t>
  </si>
  <si>
    <t>BLOCO DE VEDACAO DE CONCRETO, 9 X 19 X 39 CM (CLASSE C - NBR 6136)</t>
  </si>
  <si>
    <t xml:space="preserve"> 00004517 </t>
  </si>
  <si>
    <t>SARRAFO *2,5 X 7,5* CM EM PINUS, MISTA OU EQUIVALENTE DA REGIAO - BRUTA</t>
  </si>
  <si>
    <t xml:space="preserve"> 00005069 </t>
  </si>
  <si>
    <t>PREGO DE ACO POLIDO COM CABECA 17 X 27 (2 1/2 X 11)</t>
  </si>
  <si>
    <t xml:space="preserve"> 92423 </t>
  </si>
  <si>
    <t>MONTAGEM E DESMONTAGEM DE FÔRMA DE PILARES RETANGULARES E ESTRUTURAS SIMILARES, PÉ-DIREITO SIMPLES, EM CHAPA DE MADEIRA COMPENSADA RESINADA, 6 UTILIZAÇÕES. AF_09/2020</t>
  </si>
  <si>
    <t xml:space="preserve"> 92917 </t>
  </si>
  <si>
    <t>ARMAÇÃO DE ESTRUTURAS DE CONCRETO ARMADO, EXCETO VIGAS, PILARES, LAJES E FUNDAÇÕES, UTILIZANDO AÇO CA-50 DE 8,0 MM - MONTAGEM. AF_12/2015</t>
  </si>
  <si>
    <t xml:space="preserve"> 94963 </t>
  </si>
  <si>
    <t>CONCRETO FCK = 15MPA, TRAÇO 1:3,4:3,5 (EM MASSA SECA DE CIMENTO/ AREIA MÉDIA/ BRITA 1) - PREPARO MECÂNICO COM BETONEIRA 400 L. AF_05/2021</t>
  </si>
  <si>
    <t xml:space="preserve"> 87547 </t>
  </si>
  <si>
    <t>MASSA ÚNICA, PARA RECEBIMENTO DE PINTURA, EM ARGAMASSA TRAÇO 1:2:8, PREPARO MECÂNICO COM BETONEIRA 400L, APLICADA MANUALMENTE EM FACES INTERNAS DE PAREDES, ESPESSURA DE 10MM, COM EXECUÇÃO DE TALISCAS. AF_06/2014</t>
  </si>
  <si>
    <t xml:space="preserve"> 72131 </t>
  </si>
  <si>
    <t>ALVENARIA EM TIJOLO CERAMICO MACICO 5X10X20CM 1 VEZ (ESPESSURA 20CM), ASSENTADO COM ARGAMASSA TRACO 1:2:8 (CIMENTO, CAL E AREIA)</t>
  </si>
  <si>
    <t xml:space="preserve"> 00000123 </t>
  </si>
  <si>
    <t>ADITIVO IMPERMEABILIZANTE DE PEGA NORMAL PARA ARGAMASSAS E CONCRETOS SEM ARMACAO, LIQUIDO E ISENTO DE CLORETOS</t>
  </si>
  <si>
    <t xml:space="preserve"> 101624 </t>
  </si>
  <si>
    <t>PREPARO DE FUNDO DE VALA COM LARGURA MAIOR OU IGUAL A 1,5 M E MENOR QUE 2,5 M, COM CAMADA DE BRITA, LANÇAMENTO MECANIZADO. AF_08/2020</t>
  </si>
  <si>
    <t xml:space="preserve"> 97738 </t>
  </si>
  <si>
    <t>PEÇA CIRCULAR PRÉ-MOLDADA, VOLUME DE CONCRETO DE 10 A 30 LITROS, TAXA DE FIBRA DE POLIPROPILENO APROXIMADA DE 6 KG/M³. AF_01/2018_P</t>
  </si>
  <si>
    <t xml:space="preserve"> 97740 </t>
  </si>
  <si>
    <t>PEÇA CIRCULAR PRÉ-MOLDADA, VOLUME DE CONCRETO ACIMA DE 100 LITROS, TAXA DE AÇO APROXIMADA DE 30KG/M³. AF_01/2018</t>
  </si>
  <si>
    <t xml:space="preserve"> 00043446 </t>
  </si>
  <si>
    <t>ANEL EM CONCRETO ARMADO, PERFURADO, PARA FOSSAS SEPTICAS E SUMIDOUROS, SEM FUNDO, DIAMETRO INTERNO DE 2,00 M E ALTURA DE 0,50 M</t>
  </si>
  <si>
    <t xml:space="preserve"> 88248 </t>
  </si>
  <si>
    <t xml:space="preserve"> 88267 </t>
  </si>
  <si>
    <t xml:space="preserve"> 00005103 </t>
  </si>
  <si>
    <t>CAIXA SIFONADA PVC, 100 X 100 X 50 MM, COM GRELHA REDONDA, BRANCA</t>
  </si>
  <si>
    <t xml:space="preserve"> 00009838 </t>
  </si>
  <si>
    <t>TUBO PVC SERIE NORMAL, DN 50 MM, PARA ESGOTO PREDIAL (NBR 5688)</t>
  </si>
  <si>
    <t xml:space="preserve"> 00021114 </t>
  </si>
  <si>
    <t>ADESIVO PARA TUBOS CPVC, *75* G</t>
  </si>
  <si>
    <t xml:space="preserve"> 86877 </t>
  </si>
  <si>
    <t>VÁLVULA EM METAL CROMADO 1.1/2 X 1.1/2 PARA TANQUE OU LAVATÓRIO, COM OU SEM LADRÃO - FORNECIMENTO E INSTALAÇÃO. AF_01/2020</t>
  </si>
  <si>
    <t xml:space="preserve"> 86881 </t>
  </si>
  <si>
    <t>SIFÃO DO TIPO GARRAFA EM METAL CROMADO 1 X 1.1/2 - FORNECIMENTO E INSTALAÇÃO. AF_01/2020</t>
  </si>
  <si>
    <t xml:space="preserve"> 86887 </t>
  </si>
  <si>
    <t>ENGATE FLEXÍVEL EM INOX, 1/2  X 40CM - FORNECIMENTO E INSTALAÇÃO. AF_01/2020</t>
  </si>
  <si>
    <t xml:space="preserve"> 86903 </t>
  </si>
  <si>
    <t>LAVATÓRIO LOUÇA BRANCA COM COLUNA, 45 X 55CM OU EQUIVALENTE, PADRÃO MÉDIO - FORNECIMENTO E INSTALAÇÃO. AF_01/2020</t>
  </si>
  <si>
    <t>LOUÇAS, METAIS E ACESSÓRIOS</t>
  </si>
  <si>
    <t xml:space="preserve"> 00011795 </t>
  </si>
  <si>
    <t>GRANITO PARA BANCADA, POLIDO, TIPO ANDORINHA/ QUARTZ/ CASTELO/ CORUMBA OU OUTROS EQUIVALENTES DA REGIAO, E=  *2,5* CM</t>
  </si>
  <si>
    <t xml:space="preserve"> 00000367 </t>
  </si>
  <si>
    <t>AREIA GROSSA - POSTO JAZIDA/FORNECEDOR (RETIRADO NA JAZIDA, SEM TRANSPORTE)</t>
  </si>
  <si>
    <t xml:space="preserve"> 86901 </t>
  </si>
  <si>
    <t>CUBA DE EMBUTIR OVAL EM LOUÇA BRANCA, 35 X 50CM OU EQUIVALENTE - FORNECIMENTO E INSTALAÇÃO. AF_01/2020</t>
  </si>
  <si>
    <t xml:space="preserve"> 00003146 </t>
  </si>
  <si>
    <t>FITA VEDA ROSCA EM ROLOS DE 18 MM X 10 M (L X C)</t>
  </si>
  <si>
    <t xml:space="preserve"> 00036791 </t>
  </si>
  <si>
    <t>TORNEIRA CROMADA DE MESA PARA LAVATORIO, BICA ALTA, COM AREJADOR (REF 1195)</t>
  </si>
  <si>
    <t xml:space="preserve"> 00011758 </t>
  </si>
  <si>
    <t>SABONETEIRA PLASTICA TIPO DISPENSER PARA SABONETE LIQUIDO COM RESERVATORIO 800 A 1500 ML</t>
  </si>
  <si>
    <t xml:space="preserve"> 00004384 </t>
  </si>
  <si>
    <t>PARAFUSO NIQUELADO COM ACABAMENTO CROMADO PARA FIXAR PECA SANITARIA, INCLUI PORCA CEGA, ARRUELA E BUCHA DE NYLON TAMANHO S-10</t>
  </si>
  <si>
    <t xml:space="preserve"> 00006138 </t>
  </si>
  <si>
    <t>ANEL DE VEDACAO, PVC FLEXIVEL, 100 MM, PARA SAIDA DE BACIA / VASO SANITARIO</t>
  </si>
  <si>
    <t xml:space="preserve"> 00011786 </t>
  </si>
  <si>
    <t>BACIA SANITARIA (VASO) INFANTIL, SIFONADO, DE LOUCA BRANCA, (SEM ASSENTO)</t>
  </si>
  <si>
    <t xml:space="preserve"> 00037329 </t>
  </si>
  <si>
    <t>REJUNTE EPOXI, QUALQUER COR</t>
  </si>
  <si>
    <t xml:space="preserve"> 00011761 </t>
  </si>
  <si>
    <t>ASSENTO  VASO SANITARIO INFANTIL EM PLASTICO BRANCO</t>
  </si>
  <si>
    <t xml:space="preserve"> 00011703 </t>
  </si>
  <si>
    <t>PAPELEIRA DE PAREDE EM METAL CROMADO SEM TAMPA</t>
  </si>
  <si>
    <t xml:space="preserve"> 00004351 </t>
  </si>
  <si>
    <t>PARAFUSO NIQUELADO 3 1/2" COM ACABAMENTO CROMADO PARA FIXAR PECA SANITARIA, INCLUI PORCA CEGA, ARRUELA E BUCHA DE NYLON TAMANHO S-8</t>
  </si>
  <si>
    <t xml:space="preserve"> 00006142 </t>
  </si>
  <si>
    <t>CONJUNTO DE LIGACAO PARA BACIA SANITARIA AJUSTAVEL, EM PLASTICO BRANCO, COM TUBO, CANOPLA E ESPUDE</t>
  </si>
  <si>
    <t xml:space="preserve"> 00010432 </t>
  </si>
  <si>
    <t>MICTORIO INDICUDUAL, SIFONADO, LOUCA BRANCA, SEM COMPLEMENTOS</t>
  </si>
  <si>
    <t xml:space="preserve"> 00021112 </t>
  </si>
  <si>
    <t>VALVULA DE DESCARGA EM METAL CROMADO PARA MICTORIO COM ACIONAMENTO POR PRESSAO E FECHAMENTO AUTOMATICO</t>
  </si>
  <si>
    <t xml:space="preserve"> 00003148 </t>
  </si>
  <si>
    <t>FITA VEDA ROSCA EM ROLOS DE 18 MM X 50 M (L X C)</t>
  </si>
  <si>
    <t xml:space="preserve"> 00011781 </t>
  </si>
  <si>
    <t>VALVULA DE DESCARGA METALICA, BASE 1 1/4 " E ACABAMENTO METALICO CROMADO</t>
  </si>
  <si>
    <t xml:space="preserve"> 00036081 </t>
  </si>
  <si>
    <t>BARRA DE APOIO RETA, EM ACO INOX POLIDO, COMPRIMENTO 80CM, DIAMETRO MINIMO 3 CM</t>
  </si>
  <si>
    <t xml:space="preserve"> 87367 </t>
  </si>
  <si>
    <t>ARGAMASSA TRAÇO 1:1:6 (EM VOLUME DE CIMENTO, CAL E AREIA MÉDIA ÚMIDA) PARA EMBOÇO/MASSA ÚNICA/ASSENTAMENTO DE ALVENARIA DE VEDAÇÃO, PREPARO MANUAL. AF_08/2019</t>
  </si>
  <si>
    <t xml:space="preserve"> 00013393 </t>
  </si>
  <si>
    <t>QUADRO DE DISTRIBUICAO COM BARRAMENTO TRIFASICO, DE EMBUTIR, EM CHAPA DE ACO GALVANIZADO, PARA 12 DISJUNTORES DIN, 100 A</t>
  </si>
  <si>
    <t xml:space="preserve"> 00001571 </t>
  </si>
  <si>
    <t>TERMINAL A COMPRESSAO EM COBRE ESTANHADO PARA CABO 4 MM2, 1 FURO E 1 COMPRESSAO, PARA PARAFUSO DE FIXACAO M5</t>
  </si>
  <si>
    <t xml:space="preserve"> 00034653 </t>
  </si>
  <si>
    <t>DISJUNTOR TIPO DIN/IEC, MONOPOLAR DE 6  ATE  32A</t>
  </si>
  <si>
    <t xml:space="preserve"> 00001570 </t>
  </si>
  <si>
    <t>TERMINAL A COMPRESSAO EM COBRE ESTANHADO PARA CABO 2,5 MM2, 1 FURO E 1 COMPRESSAO, PARA PARAFUSO DE FIXACAO M5</t>
  </si>
  <si>
    <t xml:space="preserve"> 00034616 </t>
  </si>
  <si>
    <t>DISJUNTOR TIPO DIN/IEC, BIPOLAR DE 6 ATE 32A</t>
  </si>
  <si>
    <t xml:space="preserve"> 00000068 </t>
  </si>
  <si>
    <t>Interruptor diferencial residual 4P-40A-300mA.</t>
  </si>
  <si>
    <t>Equipamento</t>
  </si>
  <si>
    <t>!EM PROCESSO DE DESATIVACAO! HASTE DE ATERRAMENTO EM ACO COM 3,00 M DE COMPRIMENTO E DN = 5/8", REVESTIDA COM BAIXA CAMADA DE COBRE, SEM CONECTOR</t>
  </si>
  <si>
    <t xml:space="preserve"> 00002678 </t>
  </si>
  <si>
    <t>ELETRODUTO DE PVC RIGIDO SOLDAVEL, CLASSE B, DE 25 MM</t>
  </si>
  <si>
    <t xml:space="preserve"> 00001585 </t>
  </si>
  <si>
    <t>TERMINAL METALICO A PRESSAO PARA 1 CABO DE 16 MM2, COM 1 FURO DE FIXACAO</t>
  </si>
  <si>
    <t xml:space="preserve"> 00000981 </t>
  </si>
  <si>
    <t>CABO DE COBRE, FLEXIVEL, CLASSE 4 OU 5, ISOLACAO EM PVC/A, ANTICHAMA BWF-B, 1 CONDUTOR, 450/750 V, SECAO NOMINAL 4 MM2</t>
  </si>
  <si>
    <t xml:space="preserve"> 00001020 </t>
  </si>
  <si>
    <t>CABO DE COBRE, FLEXIVEL, CLASSE 4 OU 5, ISOLACAO EM PVC/A, ANTICHAMA BWF-B, COBERTURA PVC-ST1, ANTICHAMA BWF-B, 1 CONDUTOR, 0,6/1 KV, SECAO NOMINAL 10 MM2</t>
  </si>
  <si>
    <t xml:space="preserve"> 00002555 </t>
  </si>
  <si>
    <t>CAIXA DE LUZ "3 X 3" EM ACO ESMALTADA</t>
  </si>
  <si>
    <t xml:space="preserve"> 00002556 </t>
  </si>
  <si>
    <t>CAIXA DE LUZ "4 X 2" EM ACO ESMALTADA</t>
  </si>
  <si>
    <t xml:space="preserve"> 91940 </t>
  </si>
  <si>
    <t>CAIXA RETANGULAR 4" X 2" MÉDIA (1,30 M DO PISO), PVC, INSTALADA EM PAREDE - FORNECIMENTO E INSTALAÇÃO. AF_12/2015</t>
  </si>
  <si>
    <t xml:space="preserve"> 91842 </t>
  </si>
  <si>
    <t>ELETRODUTO FLEXÍVEL CORRUGADO, PVC, DN 20 MM (1/2"), PARA CIRCUITOS TERMINAIS, INSTALADO EM LAJE - FORNECIMENTO E INSTALAÇÃO. AF_12/2015</t>
  </si>
  <si>
    <t xml:space="preserve"> 91953 </t>
  </si>
  <si>
    <t>INTERRUPTOR SIMPLES (1 MÓDULO), 10A/250V, INCLUINDO SUPORTE E PLACA - FORNECIMENTO E INSTALAÇÃO. AF_12/2015</t>
  </si>
  <si>
    <t xml:space="preserve"> 91852 </t>
  </si>
  <si>
    <t>ELETRODUTO FLEXÍVEL CORRUGADO, PVC, DN 20 MM (1/2"), PARA CIRCUITOS TERMINAIS, INSTALADO EM PAREDE - FORNECIMENTO E INSTALAÇÃO. AF_12/2015</t>
  </si>
  <si>
    <t xml:space="preserve"> 90456 </t>
  </si>
  <si>
    <t>QUEBRA EM ALVENARIA PARA INSTALAÇÃO DE CAIXA DE TOMADA (4X4 OU 4X2). AF_05/2015</t>
  </si>
  <si>
    <t xml:space="preserve"> 90447 </t>
  </si>
  <si>
    <t>RASGO EM ALVENARIA PARA ELETRODUTOS COM DIAMETROS MENORES OU IGUAIS A 40 MM. AF_05/2015</t>
  </si>
  <si>
    <t xml:space="preserve"> 91996 </t>
  </si>
  <si>
    <t>TOMADA MÉDIA DE EMBUTIR (1 MÓDULO), 2P+T 10 A, INCLUINDO SUPORTE E PLACA - FORNECIMENTO E INSTALAÇÃO. AF_12/2015</t>
  </si>
  <si>
    <t xml:space="preserve"> 91997 </t>
  </si>
  <si>
    <t>TOMADA MÉDIA DE EMBUTIR (1 MÓDULO), 2P+T 20 A, INCLUINDO SUPORTE E PLACA - FORNECIMENTO E INSTALAÇÃO. AF_12/2015</t>
  </si>
  <si>
    <t xml:space="preserve"> 00039385 </t>
  </si>
  <si>
    <t>LUMINARIA LED PLAFON REDONDO DE SOBREPOR BIVOLT 12/13 W,  D = *17* CM</t>
  </si>
  <si>
    <t xml:space="preserve"> 00038193 </t>
  </si>
  <si>
    <t>LAMPADA LED 6 W BIVOLT BRANCA, FORMATO TRADICIONAL (BASE E27)</t>
  </si>
  <si>
    <t xml:space="preserve"> 87313 </t>
  </si>
  <si>
    <t>ARGAMASSA TRAÇO 1:3 (EM VOLUME DE CIMENTO E AREIA GROSSA ÚMIDA) PARA CHAPISCO CONVENCIONAL, PREPARO MECÂNICO COM BETONEIRA 400 L. AF_08/2019</t>
  </si>
  <si>
    <t xml:space="preserve"> 87369 </t>
  </si>
  <si>
    <t>ARGAMASSA TRAÇO 1:2:8 (EM VOLUME DE CIMENTO, CAL E AREIA MÉDIA ÚMIDA) PARA EMBOÇO/MASSA ÚNICA/ASSENTAMENTO DE ALVENARIA DE VEDAÇÃO, PREPARO MANUAL. AF_08/2019</t>
  </si>
  <si>
    <t xml:space="preserve"> 00037411 </t>
  </si>
  <si>
    <t>TELA DE ACO SOLDADA GALVANIZADA/ZINCADA PARA ALVENARIA, FIO D = *1,24 MM, MALHA 25 X 25 MM</t>
  </si>
  <si>
    <t xml:space="preserve"> 88256 </t>
  </si>
  <si>
    <t>AZULEJISTA OU LADRILHISTA COM ENCARGOS COMPLEMENTARES</t>
  </si>
  <si>
    <t xml:space="preserve"> 00001381 </t>
  </si>
  <si>
    <t>ARGAMASSA COLANTE AC I PARA CERAMICAS</t>
  </si>
  <si>
    <t xml:space="preserve"> 00000536 </t>
  </si>
  <si>
    <t>REVESTIMENTO EM CERAMICA ESMALTADA EXTRA, PEI MENOR OU IGUAL A 3, FORMATO MENOR OU IGUAL A 2025 CM2</t>
  </si>
  <si>
    <t xml:space="preserve"> 00034357 </t>
  </si>
  <si>
    <t>REJUNTE CIMENTICIO, QUALQUER COR</t>
  </si>
  <si>
    <t xml:space="preserve"> 87283 </t>
  </si>
  <si>
    <t>ARGAMASSA TRAÇO 1:6 (EM VOLUME DE CIMENTO E AREIA MÉDIA ÚMIDA) COM ADIÇÃO DE PLASTIFICANTE PARA EMBOÇO/MASSA ÚNICA/ASSENTAMENTO DE ALVENARIA DE VEDAÇÃO, PREPARO MECÂNICO COM BETONEIRA 400 L. AF_08/2019</t>
  </si>
  <si>
    <t xml:space="preserve"> 00034747 </t>
  </si>
  <si>
    <t>PEITORIL EM MARMORE, POLIDO, BRANCO COMUM, L= *15* CM, E=  *2,0* CM, COM PINGADEIRA</t>
  </si>
  <si>
    <t xml:space="preserve"> 87393 </t>
  </si>
  <si>
    <t>ARGAMASSA INDUSTRIALIZADA PARA CHAPISCO ROLADO, PREPARO COM MISTURADOR DE EIXO HORIZONTAL DE 300 KG. AF_08/2019</t>
  </si>
  <si>
    <t xml:space="preserve"> 00007334 </t>
  </si>
  <si>
    <t>ADITIVO ADESIVO LIQUIDO PARA ARGAMASSAS DE REVESTIMENTOS CIMENTICIOS</t>
  </si>
  <si>
    <t xml:space="preserve"> 00038546 </t>
  </si>
  <si>
    <t>ARGAMASSA USINADA AUTOADENSAVEL E AUTONIVELANTE PARA CONTRAPISO, INCLUI BOMBEAMENTO</t>
  </si>
  <si>
    <t xml:space="preserve"> 00001287 </t>
  </si>
  <si>
    <t>PISO EM CERAMICA ESMALTADA EXTRA, PEI MAIOR OU IGUAL A 4, FORMATO MENOR OU IGUAL A 2025 CM2</t>
  </si>
  <si>
    <t xml:space="preserve"> 00020232 </t>
  </si>
  <si>
    <t>SOLEIRA EM GRANITO, POLIDO, TIPO ANDORINHA/ QUARTZ/ CASTELO/ CORUMBA OU OUTROS EQUIVALENTES DA REGIAO, L= *15* CM, E=  *2,0* CM</t>
  </si>
  <si>
    <t xml:space="preserve"> 00037595 </t>
  </si>
  <si>
    <t>ARGAMASSA COLANTE TIPO AC III</t>
  </si>
  <si>
    <t>LIXA EM FOLHA PARA PAREDE OU MADEIRA, NUMERO 120 (COR VERMELHA)</t>
  </si>
  <si>
    <t xml:space="preserve"> 00043653 </t>
  </si>
  <si>
    <t>FUNDO SINTETICO NIVELADOR BRANCO FOSCO PARA MADEIRA</t>
  </si>
  <si>
    <t xml:space="preserve"> 00043652 </t>
  </si>
  <si>
    <t>MASSA PARA MADEIRA - INTERIOR E EXTERIOR</t>
  </si>
  <si>
    <t xml:space="preserve"> 00007292 </t>
  </si>
  <si>
    <t>TINTA ESMALTE SINTETICO PREMIUM BRILHANTE</t>
  </si>
  <si>
    <t xml:space="preserve"> 00007311 </t>
  </si>
  <si>
    <t>TINTA ESMALTE SINTETICO PREMIUM ACETINADO</t>
  </si>
  <si>
    <t xml:space="preserve"> 00038877 </t>
  </si>
  <si>
    <t>MASSA PREMIUM PARA TEXTURA LISA DE BASE ACRILICA, USO INTERNO E EXTERNO</t>
  </si>
  <si>
    <t>INES - INSTALAÇÕES ESPECIAIS</t>
  </si>
  <si>
    <t xml:space="preserve"> 00004350 </t>
  </si>
  <si>
    <t>BUCHA DE NYLON, DIAMETRO DO FURO 8 MM, COMPRIMENTO 40 MM, COM PARAFUSO DE ROSCA SOBERBA, CABECA CHATA, FENDA SIMPLES, 4,8 X 50 MM</t>
  </si>
  <si>
    <t xml:space="preserve"> 00010892 </t>
  </si>
  <si>
    <t>EXTINTOR DE INCENDIO PORTATIL COM CARGA DE PO QUIMICO SECO (PQS) DE 6 KG, CLASSE BC</t>
  </si>
  <si>
    <t xml:space="preserve"> 91845 </t>
  </si>
  <si>
    <t>ELETRODUTO FLEXÍVEL CORRUGADO REFORÇADO, PVC, DN 25 MM (3/4"), PARA CIRCUITOS TERMINAIS, INSTALADO EM LAJE - FORNECIMENTO E INSTALAÇÃO. AF_12/2015</t>
  </si>
  <si>
    <t xml:space="preserve"> 91855 </t>
  </si>
  <si>
    <t>ELETRODUTO FLEXÍVEL CORRUGADO REFORÇADO, PVC, DN 25 MM (3/4"), PARA CIRCUITOS TERMINAIS, INSTALADO EM PAREDE - FORNECIMENTO E INSTALAÇÃO. AF_12/2015</t>
  </si>
  <si>
    <t xml:space="preserve"> 00038774 </t>
  </si>
  <si>
    <t>LUMINARIA DE EMERGENCIA 30 LEDS, POTENCIA 2 W, BATERIA DE LITIO, AUTONOMIA DE 6 HORAS</t>
  </si>
  <si>
    <t xml:space="preserve"> 00037556 </t>
  </si>
  <si>
    <t>PLACA DE SINALIZACAO DE SEGURANCA CONTRA INCENDIO, FOTOLUMINESCENTE, QUADRADA, *20 X 20* CM, EM PVC *2* MM ANTI-CHAMAS (SIMBOLOS, CORES E PICTOGRAMAS CONFORME NBR 16820)</t>
  </si>
  <si>
    <t xml:space="preserve"> 00010848 </t>
  </si>
  <si>
    <t>PLACA DE INAUGURACAO METALICA, *40* CM X *60* CM</t>
  </si>
  <si>
    <t xml:space="preserve"> 00044329 </t>
  </si>
  <si>
    <t>DETERGENTE NEUTRO USO GERAL, CONCENTRADO</t>
  </si>
  <si>
    <t xml:space="preserve"> 28,82%</t>
  </si>
  <si>
    <t>90 DIAS</t>
  </si>
  <si>
    <t>120 DIAS</t>
  </si>
  <si>
    <t>150 DIAS</t>
  </si>
  <si>
    <t>180 DIAS</t>
  </si>
  <si>
    <t>REFORMA PRÉDIO EXISTENTE</t>
  </si>
  <si>
    <t>2.1</t>
  </si>
  <si>
    <t>2.2</t>
  </si>
  <si>
    <t>3.1</t>
  </si>
  <si>
    <t>3.2</t>
  </si>
  <si>
    <t>4.1</t>
  </si>
  <si>
    <t>4.2</t>
  </si>
  <si>
    <t>5.1</t>
  </si>
  <si>
    <t>5.2</t>
  </si>
  <si>
    <t>5.3</t>
  </si>
  <si>
    <t>5.4</t>
  </si>
  <si>
    <t>6.1</t>
  </si>
  <si>
    <t>6.1.1</t>
  </si>
  <si>
    <t>7.1</t>
  </si>
  <si>
    <t>7.1.1</t>
  </si>
  <si>
    <t>7.2</t>
  </si>
  <si>
    <t>7.2.1</t>
  </si>
  <si>
    <t>7.2.2</t>
  </si>
  <si>
    <t>7.2.3</t>
  </si>
  <si>
    <t>8.1</t>
  </si>
  <si>
    <t>8.2</t>
  </si>
  <si>
    <t>9.1</t>
  </si>
  <si>
    <t>9.2</t>
  </si>
  <si>
    <t>9.3</t>
  </si>
  <si>
    <t>10.1</t>
  </si>
  <si>
    <t>10.2</t>
  </si>
  <si>
    <t>10.3</t>
  </si>
  <si>
    <t>10.4</t>
  </si>
  <si>
    <t>10.5</t>
  </si>
  <si>
    <t>10.6</t>
  </si>
  <si>
    <t>ANANINDEUA(PA), 15 DE MAIO DE 2025</t>
  </si>
  <si>
    <t>Planilha Orçamentária Resumida - Aditivo de Serviços</t>
  </si>
  <si>
    <t>Orçamento Sintético  - Aditivo de Serviços</t>
  </si>
  <si>
    <t>Cronograma Físico e Financeiro  - Aditivo de Serviços</t>
  </si>
  <si>
    <t>Memória de Cálculo  - Aditivo de Serviços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</si>
</sst>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416]#,##0.00_);[Red]\(#,##0.00\)"/>
    <numFmt numFmtId="165" formatCode="#,##0.00\ %"/>
    <numFmt numFmtId="166" formatCode="#,##0.000"/>
    <numFmt numFmtId="167" formatCode="#,##0.0000000"/>
    <numFmt numFmtId="168" formatCode="_-* #,##0.00_-;\-* #,##0.00_-;_-* \-??_-;_-@_-"/>
  </numFmts>
  <fonts count="42" x14ac:knownFonts="1">
    <font>
      <sz val="11"/>
      <name val="Arial"/>
      <family val="1"/>
      <charset val="1"/>
    </font>
    <font>
      <sz val="11"/>
      <name val="Calibri"/>
      <family val="2"/>
      <charset val="1"/>
    </font>
    <font>
      <b/>
      <sz val="12"/>
      <name val="Calibri"/>
      <family val="2"/>
      <charset val="1"/>
    </font>
    <font>
      <sz val="12"/>
      <name val="Calibri"/>
      <family val="2"/>
      <charset val="1"/>
    </font>
    <font>
      <b/>
      <sz val="12"/>
      <color rgb="FF000000"/>
      <name val="Calibri"/>
      <family val="2"/>
      <charset val="1"/>
    </font>
    <font>
      <sz val="10"/>
      <name val="Arial"/>
      <family val="1"/>
      <charset val="1"/>
    </font>
    <font>
      <sz val="16"/>
      <name val="Calibri"/>
      <family val="2"/>
      <charset val="1"/>
    </font>
    <font>
      <b/>
      <sz val="10"/>
      <name val="Arial"/>
      <family val="1"/>
      <charset val="1"/>
    </font>
    <font>
      <b/>
      <sz val="14"/>
      <color rgb="FF00B050"/>
      <name val="Calibri"/>
      <family val="2"/>
      <charset val="1"/>
    </font>
    <font>
      <sz val="12"/>
      <color rgb="FF000000"/>
      <name val="Calibri"/>
      <family val="2"/>
      <charset val="1"/>
    </font>
    <font>
      <b/>
      <sz val="11"/>
      <name val="Calibri"/>
      <family val="2"/>
      <charset val="1"/>
    </font>
    <font>
      <b/>
      <sz val="14"/>
      <name val="Calibri"/>
      <family val="2"/>
      <charset val="1"/>
    </font>
    <font>
      <b/>
      <sz val="11"/>
      <color rgb="FF000000"/>
      <name val="Calibri"/>
      <family val="2"/>
      <charset val="1"/>
    </font>
    <font>
      <b/>
      <sz val="10"/>
      <color rgb="FF000000"/>
      <name val="Calibri"/>
      <family val="2"/>
      <charset val="1"/>
    </font>
    <font>
      <sz val="11"/>
      <color rgb="FF000000"/>
      <name val="Calibri"/>
      <family val="2"/>
      <charset val="1"/>
    </font>
    <font>
      <sz val="10"/>
      <color rgb="FF000000"/>
      <name val="Calibri"/>
      <family val="2"/>
      <charset val="1"/>
    </font>
    <font>
      <b/>
      <sz val="10"/>
      <name val="Calibri"/>
      <family val="2"/>
      <charset val="1"/>
    </font>
    <font>
      <sz val="10"/>
      <name val="Calibri"/>
      <family val="2"/>
      <charset val="1"/>
    </font>
    <font>
      <sz val="14"/>
      <name val="Calibri"/>
      <family val="2"/>
      <charset val="1"/>
    </font>
    <font>
      <b/>
      <sz val="16"/>
      <name val="Calibri"/>
      <family val="2"/>
      <charset val="1"/>
    </font>
    <font>
      <sz val="12"/>
      <color rgb="FF000000"/>
      <name val="Verdana"/>
      <family val="2"/>
      <charset val="1"/>
    </font>
    <font>
      <b/>
      <sz val="12"/>
      <color rgb="FF000000"/>
      <name val="Verdana"/>
      <family val="2"/>
      <charset val="1"/>
    </font>
    <font>
      <sz val="9"/>
      <color rgb="FF000000"/>
      <name val="Calibri"/>
      <family val="2"/>
      <charset val="1"/>
    </font>
    <font>
      <sz val="8"/>
      <color rgb="FF000000"/>
      <name val="Calibri"/>
      <family val="2"/>
      <charset val="1"/>
    </font>
    <font>
      <sz val="12"/>
      <color rgb="FF000000"/>
      <name val="Times New Roman"/>
      <family val="1"/>
      <charset val="1"/>
    </font>
    <font>
      <sz val="11"/>
      <name val="Times New Roman"/>
      <family val="1"/>
      <charset val="1"/>
    </font>
    <font>
      <sz val="10"/>
      <color rgb="FF000000"/>
      <name val="Verdana"/>
      <family val="2"/>
      <charset val="1"/>
    </font>
    <font>
      <sz val="11"/>
      <name val="Arial"/>
      <family val="1"/>
      <charset val="1"/>
    </font>
    <font>
      <sz val="12"/>
      <name val="Arial"/>
      <family val="1"/>
      <charset val="1"/>
    </font>
    <font>
      <b/>
      <sz val="11"/>
      <name val="Calibri"/>
      <family val="2"/>
      <scheme val="minor"/>
    </font>
    <font>
      <sz val="11"/>
      <name val="Calibri"/>
      <family val="2"/>
      <scheme val="minor"/>
    </font>
    <font>
      <sz val="10"/>
      <color rgb="FF000000"/>
      <name val="Calibri"/>
      <family val="2"/>
      <scheme val="minor"/>
    </font>
    <font>
      <sz val="12"/>
      <name val="Calibri"/>
      <family val="2"/>
      <scheme val="minor"/>
    </font>
    <font>
      <b/>
      <sz val="12"/>
      <color rgb="FF000000"/>
      <name val="Calibri"/>
      <family val="2"/>
      <scheme val="minor"/>
    </font>
    <font>
      <sz val="12"/>
      <color rgb="FF000000"/>
      <name val="Calibri"/>
      <family val="2"/>
      <scheme val="minor"/>
    </font>
    <font>
      <sz val="10"/>
      <name val="Calibri"/>
      <family val="2"/>
      <scheme val="minor"/>
    </font>
    <font>
      <b/>
      <sz val="12"/>
      <name val="Calibri"/>
      <family val="2"/>
    </font>
    <font>
      <b/>
      <sz val="11"/>
      <color rgb="FF000000"/>
      <name val="Calibri"/>
      <family val="2"/>
    </font>
    <font>
      <sz val="11"/>
      <name val="Arial"/>
      <family val="1"/>
    </font>
    <font>
      <sz val="8"/>
      <name val="Arial"/>
      <family val="1"/>
      <charset val="1"/>
    </font>
    <font>
      <sz val="14"/>
      <name val="Arial"/>
      <family val="1"/>
      <charset val="1"/>
    </font>
    <font>
      <sz val="11"/>
      <color rgb="FF212B36"/>
      <name val="Segoe UI"/>
      <family val="2"/>
    </font>
  </fonts>
  <fills count="12">
    <fill>
      <patternFill patternType="none"/>
    </fill>
    <fill>
      <patternFill patternType="gray125"/>
    </fill>
    <fill>
      <patternFill patternType="solid">
        <fgColor rgb="FFFFFFFF"/>
        <bgColor rgb="FFF4F9FB"/>
      </patternFill>
    </fill>
    <fill>
      <patternFill patternType="solid">
        <fgColor rgb="FFF4F9FB"/>
        <bgColor rgb="FFFFFFFF"/>
      </patternFill>
    </fill>
    <fill>
      <patternFill patternType="solid">
        <fgColor rgb="FFE2F0D9"/>
        <bgColor rgb="FFEFEFEF"/>
      </patternFill>
    </fill>
    <fill>
      <patternFill patternType="solid">
        <fgColor rgb="FFFFFFFF"/>
      </patternFill>
    </fill>
    <fill>
      <patternFill patternType="solid">
        <fgColor rgb="FFEFEFEF"/>
      </patternFill>
    </fill>
    <fill>
      <patternFill patternType="solid">
        <fgColor rgb="FFD6D6D6"/>
      </patternFill>
    </fill>
    <fill>
      <patternFill patternType="solid">
        <fgColor theme="9" tint="0.79998168889431442"/>
        <bgColor rgb="FFD6D6D6"/>
      </patternFill>
    </fill>
    <fill>
      <patternFill patternType="solid">
        <fgColor theme="9" tint="0.79998168889431442"/>
        <bgColor indexed="64"/>
      </patternFill>
    </fill>
    <fill>
      <patternFill patternType="solid">
        <fgColor theme="9" tint="0.79998168889431442"/>
        <bgColor rgb="FFEFEFEF"/>
      </patternFill>
    </fill>
    <fill>
      <patternFill patternType="solid">
        <fgColor theme="9" tint="0.79998168889431442"/>
        <bgColor rgb="FFF4F9FB"/>
      </patternFill>
    </fill>
  </fills>
  <borders count="65">
    <border>
      <left/>
      <right/>
      <top/>
      <bottom/>
      <diagonal/>
    </border>
    <border>
      <left style="thin">
        <color rgb="FFCCCCCC"/>
      </left>
      <right style="thin">
        <color rgb="FFCCCCCC"/>
      </right>
      <top style="thin">
        <color rgb="FFCCCCCC"/>
      </top>
      <bottom style="thin">
        <color rgb="FFCCCCCC"/>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n">
        <color rgb="FFCCCCCC"/>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style="thin">
        <color auto="1"/>
      </bottom>
      <diagonal/>
    </border>
    <border>
      <left/>
      <right style="thin">
        <color auto="1"/>
      </right>
      <top/>
      <bottom/>
      <diagonal/>
    </border>
    <border>
      <left style="thin">
        <color rgb="FFCCCCCC"/>
      </left>
      <right style="thin">
        <color auto="1"/>
      </right>
      <top style="thin">
        <color rgb="FFCCCCCC"/>
      </top>
      <bottom style="thin">
        <color rgb="FFCCCCCC"/>
      </bottom>
      <diagonal/>
    </border>
    <border>
      <left style="thin">
        <color auto="1"/>
      </left>
      <right style="thin">
        <color rgb="FFCCCCCC"/>
      </right>
      <top style="thin">
        <color rgb="FFCCCCCC"/>
      </top>
      <bottom/>
      <diagonal/>
    </border>
    <border>
      <left style="thin">
        <color rgb="FFCCCCCC"/>
      </left>
      <right style="thin">
        <color auto="1"/>
      </right>
      <top style="thin">
        <color rgb="FFCCCCCC"/>
      </top>
      <bottom/>
      <diagonal/>
    </border>
    <border>
      <left style="thin">
        <color auto="1"/>
      </left>
      <right/>
      <top/>
      <bottom style="thin">
        <color auto="1"/>
      </bottom>
      <diagonal/>
    </border>
    <border>
      <left style="thin">
        <color auto="1"/>
      </left>
      <right style="thin">
        <color rgb="FFCCCCCC"/>
      </right>
      <top/>
      <bottom style="thin">
        <color rgb="FFCCCCCC"/>
      </bottom>
      <diagonal/>
    </border>
    <border>
      <left style="thin">
        <color auto="1"/>
      </left>
      <right/>
      <top style="thin">
        <color auto="1"/>
      </top>
      <bottom/>
      <diagonal/>
    </border>
    <border>
      <left/>
      <right style="thin">
        <color auto="1"/>
      </right>
      <top style="double">
        <color auto="1"/>
      </top>
      <bottom style="double">
        <color auto="1"/>
      </bottom>
      <diagonal/>
    </border>
    <border>
      <left style="thin">
        <color auto="1"/>
      </left>
      <right style="thin">
        <color auto="1"/>
      </right>
      <top style="double">
        <color auto="1"/>
      </top>
      <bottom style="thin">
        <color auto="1"/>
      </bottom>
      <diagonal/>
    </border>
    <border>
      <left style="thin">
        <color auto="1"/>
      </left>
      <right/>
      <top style="double">
        <color auto="1"/>
      </top>
      <bottom style="double">
        <color auto="1"/>
      </bottom>
      <diagonal/>
    </border>
    <border>
      <left style="thin">
        <color auto="1"/>
      </left>
      <right style="thin">
        <color auto="1"/>
      </right>
      <top style="thin">
        <color auto="1"/>
      </top>
      <bottom style="double">
        <color auto="1"/>
      </bottom>
      <diagonal/>
    </border>
    <border>
      <left/>
      <right/>
      <top style="double">
        <color auto="1"/>
      </top>
      <bottom style="hair">
        <color auto="1"/>
      </bottom>
      <diagonal/>
    </border>
    <border>
      <left style="thin">
        <color auto="1"/>
      </left>
      <right style="thin">
        <color auto="1"/>
      </right>
      <top style="double">
        <color auto="1"/>
      </top>
      <bottom style="hair">
        <color auto="1"/>
      </bottom>
      <diagonal/>
    </border>
    <border>
      <left style="thin">
        <color auto="1"/>
      </left>
      <right/>
      <top style="double">
        <color auto="1"/>
      </top>
      <bottom style="hair">
        <color auto="1"/>
      </bottom>
      <diagonal/>
    </border>
    <border>
      <left/>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top style="hair">
        <color auto="1"/>
      </top>
      <bottom style="hair">
        <color auto="1"/>
      </bottom>
      <diagonal/>
    </border>
    <border>
      <left/>
      <right/>
      <top style="hair">
        <color auto="1"/>
      </top>
      <bottom/>
      <diagonal/>
    </border>
    <border>
      <left style="thin">
        <color auto="1"/>
      </left>
      <right style="thin">
        <color auto="1"/>
      </right>
      <top style="hair">
        <color auto="1"/>
      </top>
      <bottom style="thin">
        <color auto="1"/>
      </bottom>
      <diagonal/>
    </border>
    <border>
      <left style="thin">
        <color auto="1"/>
      </left>
      <right/>
      <top style="hair">
        <color auto="1"/>
      </top>
      <bottom style="thin">
        <color auto="1"/>
      </bottom>
      <diagonal/>
    </border>
    <border>
      <left/>
      <right/>
      <top style="thin">
        <color auto="1"/>
      </top>
      <bottom style="thin">
        <color auto="1"/>
      </bottom>
      <diagonal/>
    </border>
    <border>
      <left/>
      <right/>
      <top/>
      <bottom style="hair">
        <color auto="1"/>
      </bottom>
      <diagonal/>
    </border>
    <border>
      <left style="thin">
        <color auto="1"/>
      </left>
      <right style="thin">
        <color auto="1"/>
      </right>
      <top style="thin">
        <color auto="1"/>
      </top>
      <bottom style="hair">
        <color auto="1"/>
      </bottom>
      <diagonal/>
    </border>
    <border>
      <left style="thin">
        <color auto="1"/>
      </left>
      <right/>
      <top style="thin">
        <color auto="1"/>
      </top>
      <bottom style="hair">
        <color auto="1"/>
      </bottom>
      <diagonal/>
    </border>
    <border>
      <left/>
      <right/>
      <top style="hair">
        <color auto="1"/>
      </top>
      <bottom style="double">
        <color auto="1"/>
      </bottom>
      <diagonal/>
    </border>
    <border>
      <left style="thin">
        <color auto="1"/>
      </left>
      <right style="thin">
        <color auto="1"/>
      </right>
      <top style="hair">
        <color auto="1"/>
      </top>
      <bottom style="double">
        <color auto="1"/>
      </bottom>
      <diagonal/>
    </border>
    <border>
      <left style="thin">
        <color auto="1"/>
      </left>
      <right/>
      <top style="hair">
        <color auto="1"/>
      </top>
      <bottom style="double">
        <color auto="1"/>
      </bottom>
      <diagonal/>
    </border>
    <border>
      <left/>
      <right/>
      <top style="double">
        <color auto="1"/>
      </top>
      <bottom style="double">
        <color auto="1"/>
      </bottom>
      <diagonal/>
    </border>
    <border>
      <left style="thin">
        <color auto="1"/>
      </left>
      <right style="thin">
        <color auto="1"/>
      </right>
      <top style="double">
        <color auto="1"/>
      </top>
      <bottom style="double">
        <color auto="1"/>
      </bottom>
      <diagonal/>
    </border>
    <border>
      <left style="medium">
        <color auto="1"/>
      </left>
      <right style="medium">
        <color auto="1"/>
      </right>
      <top style="medium">
        <color auto="1"/>
      </top>
      <bottom style="medium">
        <color auto="1"/>
      </bottom>
      <diagonal/>
    </border>
    <border>
      <left/>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bottom/>
      <diagonal/>
    </border>
    <border>
      <left/>
      <right style="medium">
        <color auto="1"/>
      </right>
      <top/>
      <bottom/>
      <diagonal/>
    </border>
    <border>
      <left/>
      <right/>
      <top style="medium">
        <color auto="1"/>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rgb="FFCCCCCC"/>
      </right>
      <top/>
      <bottom/>
      <diagonal/>
    </border>
    <border>
      <left style="medium">
        <color auto="1"/>
      </left>
      <right/>
      <top style="medium">
        <color auto="1"/>
      </top>
      <bottom style="thin">
        <color auto="1"/>
      </bottom>
      <diagonal/>
    </border>
    <border>
      <left style="medium">
        <color indexed="64"/>
      </left>
      <right style="medium">
        <color indexed="64"/>
      </right>
      <top style="medium">
        <color indexed="64"/>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indexed="64"/>
      </left>
      <right/>
      <top style="thin">
        <color auto="1"/>
      </top>
      <bottom style="medium">
        <color indexed="64"/>
      </bottom>
      <diagonal/>
    </border>
    <border>
      <left style="medium">
        <color indexed="64"/>
      </left>
      <right style="medium">
        <color indexed="64"/>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rgb="FFCCCCCC"/>
      </left>
      <right style="thin">
        <color rgb="FFCCCCCC"/>
      </right>
      <top/>
      <bottom style="thin">
        <color rgb="FFCCCCCC"/>
      </bottom>
      <diagonal/>
    </border>
    <border>
      <left/>
      <right/>
      <top/>
      <bottom style="thick">
        <color theme="9" tint="-0.249977111117893"/>
      </bottom>
      <diagonal/>
    </border>
    <border>
      <left style="thin">
        <color auto="1"/>
      </left>
      <right style="thin">
        <color rgb="FFCCCCCC"/>
      </right>
      <top/>
      <bottom style="thick">
        <color rgb="FF00B050"/>
      </bottom>
      <diagonal/>
    </border>
    <border>
      <left style="thin">
        <color rgb="FFCCCCCC"/>
      </left>
      <right style="thin">
        <color rgb="FFCCCCCC"/>
      </right>
      <top/>
      <bottom/>
      <diagonal/>
    </border>
    <border>
      <left style="thin">
        <color rgb="FFCCCCCC"/>
      </left>
      <right style="thin">
        <color rgb="FFCCCCCC"/>
      </right>
      <top style="thin">
        <color rgb="FFCCCCCC"/>
      </top>
      <bottom/>
      <diagonal/>
    </border>
    <border>
      <left style="thin">
        <color rgb="FFCCCCCC"/>
      </left>
      <right/>
      <top/>
      <bottom style="thick">
        <color rgb="FF00B050"/>
      </bottom>
      <diagonal/>
    </border>
    <border>
      <left style="thin">
        <color rgb="FFCCCCCC"/>
      </left>
      <right style="thin">
        <color rgb="FFCCCCCC"/>
      </right>
      <top/>
      <bottom style="thick">
        <color rgb="FF00B050"/>
      </bottom>
      <diagonal/>
    </border>
    <border>
      <left style="thin">
        <color rgb="FFCCCCCC"/>
      </left>
      <right style="thin">
        <color rgb="FFCCCCCC"/>
      </right>
      <top style="thick">
        <color rgb="FF00B050"/>
      </top>
      <bottom/>
      <diagonal/>
    </border>
    <border>
      <left/>
      <right style="thin">
        <color auto="1"/>
      </right>
      <top/>
      <bottom style="thick">
        <color rgb="FF00B050"/>
      </bottom>
      <diagonal/>
    </border>
  </borders>
  <cellStyleXfs count="5">
    <xf numFmtId="0" fontId="0" fillId="0" borderId="0"/>
    <xf numFmtId="168" fontId="27" fillId="0" borderId="0" applyBorder="0" applyProtection="0"/>
    <xf numFmtId="9" fontId="27" fillId="0" borderId="0" applyBorder="0" applyProtection="0"/>
    <xf numFmtId="164" fontId="27" fillId="0" borderId="0" applyBorder="0" applyProtection="0"/>
    <xf numFmtId="0" fontId="38" fillId="0" borderId="0"/>
  </cellStyleXfs>
  <cellXfs count="252">
    <xf numFmtId="0" fontId="0" fillId="0" borderId="0" xfId="0"/>
    <xf numFmtId="0" fontId="1" fillId="0" borderId="0" xfId="0" applyFont="1"/>
    <xf numFmtId="0" fontId="2" fillId="2" borderId="0" xfId="0" applyFont="1" applyFill="1" applyAlignment="1">
      <alignment horizontal="left" vertical="top" wrapText="1"/>
    </xf>
    <xf numFmtId="0" fontId="3" fillId="0" borderId="0" xfId="0" applyFont="1"/>
    <xf numFmtId="0" fontId="2" fillId="2" borderId="0" xfId="0" applyFont="1" applyFill="1" applyAlignment="1">
      <alignment vertical="top" wrapText="1"/>
    </xf>
    <xf numFmtId="10" fontId="2" fillId="2" borderId="0" xfId="0" applyNumberFormat="1" applyFont="1" applyFill="1" applyAlignment="1">
      <alignment horizontal="left" vertical="top" wrapText="1"/>
    </xf>
    <xf numFmtId="0" fontId="2" fillId="2" borderId="1" xfId="0" applyFont="1" applyFill="1" applyBorder="1" applyAlignment="1">
      <alignment horizontal="left" vertical="top" wrapText="1"/>
    </xf>
    <xf numFmtId="0" fontId="2" fillId="2" borderId="1" xfId="0" applyFont="1" applyFill="1" applyBorder="1" applyAlignment="1">
      <alignment horizontal="right" vertical="top" wrapText="1"/>
    </xf>
    <xf numFmtId="4" fontId="1" fillId="0" borderId="0" xfId="0" applyNumberFormat="1" applyFont="1"/>
    <xf numFmtId="10" fontId="1" fillId="0" borderId="0" xfId="0" applyNumberFormat="1" applyFont="1"/>
    <xf numFmtId="0" fontId="2" fillId="2" borderId="0" xfId="0" applyFont="1" applyFill="1" applyAlignment="1">
      <alignment horizontal="right" vertical="top" wrapText="1"/>
    </xf>
    <xf numFmtId="0" fontId="2" fillId="0" borderId="0" xfId="0" applyFont="1"/>
    <xf numFmtId="4" fontId="2" fillId="2" borderId="0" xfId="0" applyNumberFormat="1" applyFont="1" applyFill="1" applyAlignment="1">
      <alignment vertical="top" wrapText="1"/>
    </xf>
    <xf numFmtId="4" fontId="4" fillId="0" borderId="2" xfId="0" applyNumberFormat="1" applyFont="1" applyBorder="1" applyAlignment="1">
      <alignment horizontal="left"/>
    </xf>
    <xf numFmtId="0" fontId="8" fillId="0" borderId="3" xfId="0" applyFont="1" applyBorder="1"/>
    <xf numFmtId="4" fontId="9" fillId="0" borderId="2" xfId="0" applyNumberFormat="1" applyFont="1" applyBorder="1" applyAlignment="1">
      <alignment horizontal="left"/>
    </xf>
    <xf numFmtId="166" fontId="9" fillId="0" borderId="3" xfId="0" applyNumberFormat="1" applyFont="1" applyBorder="1"/>
    <xf numFmtId="0" fontId="1" fillId="0" borderId="0" xfId="0" applyFont="1" applyAlignment="1">
      <alignment horizontal="center"/>
    </xf>
    <xf numFmtId="4" fontId="3" fillId="0" borderId="0" xfId="0" applyNumberFormat="1" applyFont="1"/>
    <xf numFmtId="0" fontId="2" fillId="2" borderId="1" xfId="0" applyFont="1" applyFill="1" applyBorder="1" applyAlignment="1">
      <alignment horizontal="center" vertical="top" wrapText="1"/>
    </xf>
    <xf numFmtId="0" fontId="2" fillId="0" borderId="1" xfId="0" applyFont="1" applyBorder="1" applyAlignment="1">
      <alignment horizontal="left" vertical="top" wrapText="1"/>
    </xf>
    <xf numFmtId="4" fontId="2" fillId="2" borderId="1" xfId="0" applyNumberFormat="1" applyFont="1" applyFill="1" applyBorder="1" applyAlignment="1">
      <alignment horizontal="right" vertical="top" wrapText="1"/>
    </xf>
    <xf numFmtId="0" fontId="1" fillId="2" borderId="0" xfId="0" applyFont="1" applyFill="1" applyAlignment="1">
      <alignment horizontal="center" vertical="top" wrapText="1"/>
    </xf>
    <xf numFmtId="4" fontId="1" fillId="2" borderId="0" xfId="0" applyNumberFormat="1" applyFont="1" applyFill="1" applyAlignment="1">
      <alignment horizontal="center" vertical="top" wrapText="1"/>
    </xf>
    <xf numFmtId="0" fontId="10" fillId="2" borderId="0" xfId="0" applyFont="1" applyFill="1" applyAlignment="1">
      <alignment horizontal="center" vertical="top" wrapText="1"/>
    </xf>
    <xf numFmtId="0" fontId="10" fillId="2" borderId="0" xfId="0" applyFont="1" applyFill="1" applyAlignment="1">
      <alignment horizontal="left" vertical="top" wrapText="1"/>
    </xf>
    <xf numFmtId="0" fontId="1" fillId="2" borderId="0" xfId="0" applyFont="1" applyFill="1" applyAlignment="1">
      <alignment horizontal="left" vertical="top" wrapText="1"/>
    </xf>
    <xf numFmtId="0" fontId="16" fillId="2" borderId="0" xfId="0" applyFont="1" applyFill="1" applyAlignment="1">
      <alignment horizontal="center" vertical="top" wrapText="1"/>
    </xf>
    <xf numFmtId="0" fontId="6" fillId="0" borderId="0" xfId="0" applyFont="1"/>
    <xf numFmtId="0" fontId="16" fillId="2" borderId="0" xfId="0" applyFont="1" applyFill="1" applyAlignment="1">
      <alignment vertical="top" wrapText="1"/>
    </xf>
    <xf numFmtId="0" fontId="17" fillId="2" borderId="0" xfId="0" applyFont="1" applyFill="1" applyAlignment="1">
      <alignment horizontal="left" vertical="top" wrapText="1"/>
    </xf>
    <xf numFmtId="0" fontId="11" fillId="2" borderId="0" xfId="0" applyFont="1" applyFill="1" applyAlignment="1">
      <alignment horizontal="right" vertical="top" wrapText="1"/>
    </xf>
    <xf numFmtId="0" fontId="11" fillId="2" borderId="0" xfId="0" applyFont="1" applyFill="1" applyAlignment="1">
      <alignment horizontal="left" vertical="top" wrapText="1"/>
    </xf>
    <xf numFmtId="0" fontId="18" fillId="2" borderId="0" xfId="0" applyFont="1" applyFill="1" applyAlignment="1">
      <alignment horizontal="left" vertical="top" wrapText="1"/>
    </xf>
    <xf numFmtId="4" fontId="18" fillId="0" borderId="0" xfId="0" applyNumberFormat="1" applyFont="1"/>
    <xf numFmtId="0" fontId="18" fillId="0" borderId="0" xfId="0" applyFont="1"/>
    <xf numFmtId="0" fontId="16" fillId="2" borderId="0" xfId="0" applyFont="1" applyFill="1" applyAlignment="1">
      <alignment horizontal="left" vertical="top" wrapText="1"/>
    </xf>
    <xf numFmtId="4" fontId="16" fillId="2" borderId="0" xfId="0" applyNumberFormat="1" applyFont="1" applyFill="1" applyAlignment="1">
      <alignment horizontal="left" vertical="top" wrapText="1"/>
    </xf>
    <xf numFmtId="0" fontId="11" fillId="0" borderId="0" xfId="0" applyFont="1"/>
    <xf numFmtId="0" fontId="18" fillId="0" borderId="0" xfId="0" applyFont="1" applyAlignment="1">
      <alignment horizontal="center"/>
    </xf>
    <xf numFmtId="10" fontId="12" fillId="3" borderId="6" xfId="0" applyNumberFormat="1" applyFont="1" applyFill="1" applyBorder="1" applyAlignment="1">
      <alignment horizontal="right" vertical="top" wrapText="1"/>
    </xf>
    <xf numFmtId="4" fontId="12" fillId="3" borderId="8" xfId="0" applyNumberFormat="1" applyFont="1" applyFill="1" applyBorder="1" applyAlignment="1">
      <alignment horizontal="right" vertical="top" wrapText="1"/>
    </xf>
    <xf numFmtId="4" fontId="12" fillId="3" borderId="13" xfId="0" applyNumberFormat="1" applyFont="1" applyFill="1" applyBorder="1" applyAlignment="1">
      <alignment horizontal="right" vertical="top" wrapText="1"/>
    </xf>
    <xf numFmtId="10" fontId="12" fillId="3" borderId="15" xfId="0" applyNumberFormat="1" applyFont="1" applyFill="1" applyBorder="1" applyAlignment="1">
      <alignment horizontal="right" vertical="top" wrapText="1"/>
    </xf>
    <xf numFmtId="10" fontId="10" fillId="2" borderId="3" xfId="0" applyNumberFormat="1" applyFont="1" applyFill="1" applyBorder="1" applyAlignment="1">
      <alignment horizontal="right" vertical="center" wrapText="1"/>
    </xf>
    <xf numFmtId="4" fontId="10" fillId="2" borderId="3" xfId="0" applyNumberFormat="1" applyFont="1" applyFill="1" applyBorder="1" applyAlignment="1">
      <alignment horizontal="right" vertical="center" wrapText="1"/>
    </xf>
    <xf numFmtId="0" fontId="20" fillId="0" borderId="0" xfId="0" applyFont="1"/>
    <xf numFmtId="0" fontId="21" fillId="0" borderId="3" xfId="0" applyFont="1" applyBorder="1" applyAlignment="1">
      <alignment horizontal="center" vertical="center"/>
    </xf>
    <xf numFmtId="0" fontId="20" fillId="0" borderId="3" xfId="0" applyFont="1" applyBorder="1" applyAlignment="1">
      <alignment horizontal="center" vertical="center"/>
    </xf>
    <xf numFmtId="0" fontId="20" fillId="0" borderId="3" xfId="0" applyFont="1" applyBorder="1" applyAlignment="1">
      <alignment horizontal="left" vertical="center"/>
    </xf>
    <xf numFmtId="164" fontId="10" fillId="0" borderId="0" xfId="3" applyFont="1" applyBorder="1" applyAlignment="1" applyProtection="1">
      <alignment horizontal="left" vertical="center"/>
    </xf>
    <xf numFmtId="0" fontId="20" fillId="0" borderId="0" xfId="0" applyFont="1" applyAlignment="1">
      <alignment horizontal="center" vertical="center"/>
    </xf>
    <xf numFmtId="0" fontId="20" fillId="0" borderId="0" xfId="0" applyFont="1" applyAlignment="1">
      <alignment horizontal="left" vertical="center"/>
    </xf>
    <xf numFmtId="0" fontId="9" fillId="0" borderId="0" xfId="0" applyFont="1" applyAlignment="1">
      <alignment vertical="center"/>
    </xf>
    <xf numFmtId="0" fontId="9" fillId="0" borderId="0" xfId="0" applyFont="1" applyAlignment="1">
      <alignment wrapText="1"/>
    </xf>
    <xf numFmtId="0" fontId="20" fillId="0" borderId="3" xfId="0" applyFont="1" applyBorder="1"/>
    <xf numFmtId="0" fontId="4" fillId="0" borderId="0" xfId="0" applyFont="1" applyAlignment="1">
      <alignment vertical="center"/>
    </xf>
    <xf numFmtId="0" fontId="9" fillId="0" borderId="0" xfId="0" applyFont="1"/>
    <xf numFmtId="168" fontId="20" fillId="0" borderId="3" xfId="1" applyFont="1" applyBorder="1" applyAlignment="1" applyProtection="1">
      <alignment horizontal="center" vertical="center"/>
    </xf>
    <xf numFmtId="0" fontId="21" fillId="0" borderId="3" xfId="0" applyFont="1" applyBorder="1"/>
    <xf numFmtId="168" fontId="20" fillId="0" borderId="3" xfId="1" applyFont="1" applyBorder="1" applyProtection="1"/>
    <xf numFmtId="0" fontId="4" fillId="0" borderId="16" xfId="0" applyFont="1" applyBorder="1" applyAlignment="1">
      <alignment horizontal="center" vertical="center"/>
    </xf>
    <xf numFmtId="0" fontId="15" fillId="0" borderId="20" xfId="0" applyFont="1" applyBorder="1" applyAlignment="1">
      <alignment horizontal="center" vertical="center"/>
    </xf>
    <xf numFmtId="0" fontId="15" fillId="0" borderId="23" xfId="0" applyFont="1" applyBorder="1" applyAlignment="1">
      <alignment horizontal="center" vertical="center"/>
    </xf>
    <xf numFmtId="0" fontId="15" fillId="0" borderId="26" xfId="0" applyFont="1" applyBorder="1" applyAlignment="1">
      <alignment horizontal="center" vertical="center"/>
    </xf>
    <xf numFmtId="0" fontId="13" fillId="0" borderId="29" xfId="0" applyFont="1" applyBorder="1" applyAlignment="1">
      <alignment horizontal="center" vertical="center"/>
    </xf>
    <xf numFmtId="10" fontId="20" fillId="0" borderId="0" xfId="2" applyNumberFormat="1" applyFont="1" applyBorder="1" applyProtection="1"/>
    <xf numFmtId="0" fontId="9" fillId="0" borderId="30" xfId="0" applyFont="1" applyBorder="1" applyAlignment="1">
      <alignment horizontal="center" vertical="center"/>
    </xf>
    <xf numFmtId="0" fontId="9" fillId="0" borderId="23" xfId="0" applyFont="1" applyBorder="1" applyAlignment="1">
      <alignment horizontal="center" vertical="center"/>
    </xf>
    <xf numFmtId="0" fontId="9" fillId="0" borderId="33" xfId="0" applyFont="1" applyBorder="1" applyAlignment="1">
      <alignment horizontal="center" vertical="center"/>
    </xf>
    <xf numFmtId="0" fontId="4" fillId="0" borderId="0" xfId="0" applyFont="1" applyAlignment="1">
      <alignment horizontal="center" vertical="center"/>
    </xf>
    <xf numFmtId="168" fontId="9" fillId="0" borderId="0" xfId="1" applyFont="1" applyBorder="1" applyAlignment="1" applyProtection="1">
      <alignment horizontal="center" vertical="center"/>
    </xf>
    <xf numFmtId="0" fontId="23" fillId="0" borderId="7" xfId="0" applyFont="1" applyBorder="1" applyAlignment="1">
      <alignment vertical="center"/>
    </xf>
    <xf numFmtId="0" fontId="23" fillId="0" borderId="0" xfId="0" applyFont="1" applyAlignment="1">
      <alignment vertical="center"/>
    </xf>
    <xf numFmtId="0" fontId="24" fillId="0" borderId="0" xfId="0" applyFont="1"/>
    <xf numFmtId="0" fontId="25" fillId="0" borderId="0" xfId="0" applyFont="1"/>
    <xf numFmtId="0" fontId="26" fillId="0" borderId="0" xfId="0" applyFont="1" applyAlignment="1">
      <alignment vertical="center"/>
    </xf>
    <xf numFmtId="0" fontId="20" fillId="0" borderId="0" xfId="0" applyFont="1" applyAlignment="1">
      <alignment vertical="center"/>
    </xf>
    <xf numFmtId="0" fontId="26" fillId="0" borderId="0" xfId="0" applyFont="1" applyAlignment="1">
      <alignment horizontal="center" vertical="center"/>
    </xf>
    <xf numFmtId="0" fontId="26" fillId="0" borderId="0" xfId="0" applyFont="1" applyAlignment="1">
      <alignment horizontal="left" vertical="center"/>
    </xf>
    <xf numFmtId="0" fontId="26" fillId="0" borderId="0" xfId="0" applyFont="1"/>
    <xf numFmtId="0" fontId="1" fillId="0" borderId="43" xfId="0" applyFont="1" applyBorder="1" applyAlignment="1">
      <alignment horizontal="center"/>
    </xf>
    <xf numFmtId="0" fontId="1" fillId="0" borderId="44" xfId="0" applyFont="1" applyBorder="1" applyAlignment="1">
      <alignment horizontal="center"/>
    </xf>
    <xf numFmtId="0" fontId="1" fillId="0" borderId="45" xfId="0" applyFont="1" applyBorder="1" applyAlignment="1">
      <alignment horizontal="center"/>
    </xf>
    <xf numFmtId="0" fontId="1" fillId="0" borderId="0" xfId="0" applyFont="1" applyAlignment="1">
      <alignment horizontal="justify" vertical="top" wrapText="1"/>
    </xf>
    <xf numFmtId="0" fontId="28" fillId="0" borderId="0" xfId="0" applyFont="1"/>
    <xf numFmtId="0" fontId="30" fillId="0" borderId="0" xfId="0" applyFont="1"/>
    <xf numFmtId="0" fontId="32" fillId="0" borderId="0" xfId="0" applyFont="1"/>
    <xf numFmtId="0" fontId="34" fillId="5" borderId="1" xfId="0" applyFont="1" applyFill="1" applyBorder="1" applyAlignment="1">
      <alignment horizontal="left" vertical="top" wrapText="1"/>
    </xf>
    <xf numFmtId="0" fontId="34" fillId="5" borderId="1" xfId="0" applyFont="1" applyFill="1" applyBorder="1" applyAlignment="1">
      <alignment horizontal="center" vertical="top" wrapText="1"/>
    </xf>
    <xf numFmtId="0" fontId="34" fillId="5" borderId="1" xfId="0" applyFont="1" applyFill="1" applyBorder="1" applyAlignment="1">
      <alignment horizontal="right" vertical="top" wrapText="1"/>
    </xf>
    <xf numFmtId="0" fontId="35" fillId="6" borderId="1" xfId="0" applyFont="1" applyFill="1" applyBorder="1" applyAlignment="1">
      <alignment horizontal="left" vertical="top" wrapText="1"/>
    </xf>
    <xf numFmtId="0" fontId="35" fillId="6" borderId="1" xfId="0" applyFont="1" applyFill="1" applyBorder="1" applyAlignment="1">
      <alignment horizontal="right" vertical="top" wrapText="1"/>
    </xf>
    <xf numFmtId="0" fontId="35" fillId="6" borderId="1" xfId="0" applyFont="1" applyFill="1" applyBorder="1" applyAlignment="1">
      <alignment horizontal="center" vertical="top" wrapText="1"/>
    </xf>
    <xf numFmtId="167" fontId="35" fillId="6" borderId="1" xfId="0" applyNumberFormat="1" applyFont="1" applyFill="1" applyBorder="1" applyAlignment="1">
      <alignment horizontal="right" vertical="top" wrapText="1"/>
    </xf>
    <xf numFmtId="4" fontId="35" fillId="6" borderId="1" xfId="0" applyNumberFormat="1" applyFont="1" applyFill="1" applyBorder="1" applyAlignment="1">
      <alignment horizontal="right" vertical="top" wrapText="1"/>
    </xf>
    <xf numFmtId="0" fontId="35" fillId="5" borderId="0" xfId="0" applyFont="1" applyFill="1" applyAlignment="1">
      <alignment horizontal="right" vertical="top" wrapText="1"/>
    </xf>
    <xf numFmtId="4" fontId="35" fillId="5" borderId="0" xfId="0" applyNumberFormat="1" applyFont="1" applyFill="1" applyAlignment="1">
      <alignment horizontal="right" vertical="top" wrapText="1"/>
    </xf>
    <xf numFmtId="0" fontId="35" fillId="7" borderId="1" xfId="0" applyFont="1" applyFill="1" applyBorder="1" applyAlignment="1">
      <alignment horizontal="left" vertical="top" wrapText="1"/>
    </xf>
    <xf numFmtId="0" fontId="35" fillId="7" borderId="1" xfId="0" applyFont="1" applyFill="1" applyBorder="1" applyAlignment="1">
      <alignment horizontal="right" vertical="top" wrapText="1"/>
    </xf>
    <xf numFmtId="0" fontId="35" fillId="7" borderId="1" xfId="0" applyFont="1" applyFill="1" applyBorder="1" applyAlignment="1">
      <alignment horizontal="center" vertical="top" wrapText="1"/>
    </xf>
    <xf numFmtId="167" fontId="35" fillId="7" borderId="1" xfId="0" applyNumberFormat="1" applyFont="1" applyFill="1" applyBorder="1" applyAlignment="1">
      <alignment horizontal="right" vertical="top" wrapText="1"/>
    </xf>
    <xf numFmtId="4" fontId="35" fillId="7" borderId="1" xfId="0" applyNumberFormat="1" applyFont="1" applyFill="1" applyBorder="1" applyAlignment="1">
      <alignment horizontal="right" vertical="top" wrapText="1"/>
    </xf>
    <xf numFmtId="0" fontId="33" fillId="4" borderId="1" xfId="0" applyFont="1" applyFill="1" applyBorder="1" applyAlignment="1">
      <alignment horizontal="left" vertical="top" wrapText="1"/>
    </xf>
    <xf numFmtId="0" fontId="33" fillId="4" borderId="1" xfId="0" applyFont="1" applyFill="1" applyBorder="1" applyAlignment="1">
      <alignment horizontal="right" vertical="top" wrapText="1"/>
    </xf>
    <xf numFmtId="0" fontId="33" fillId="4" borderId="1" xfId="0" applyFont="1" applyFill="1" applyBorder="1" applyAlignment="1">
      <alignment horizontal="center" vertical="top" wrapText="1"/>
    </xf>
    <xf numFmtId="4" fontId="33" fillId="4" borderId="1" xfId="0" applyNumberFormat="1" applyFont="1" applyFill="1" applyBorder="1" applyAlignment="1">
      <alignment horizontal="right" vertical="top" wrapText="1"/>
    </xf>
    <xf numFmtId="165" fontId="33" fillId="4" borderId="1" xfId="0" applyNumberFormat="1" applyFont="1" applyFill="1" applyBorder="1" applyAlignment="1">
      <alignment horizontal="right" vertical="top" wrapText="1"/>
    </xf>
    <xf numFmtId="4" fontId="32" fillId="0" borderId="0" xfId="0" applyNumberFormat="1" applyFont="1"/>
    <xf numFmtId="0" fontId="36" fillId="0" borderId="0" xfId="0" applyFont="1"/>
    <xf numFmtId="0" fontId="34" fillId="5" borderId="1" xfId="0" applyFont="1" applyFill="1" applyBorder="1" applyAlignment="1">
      <alignment horizontal="justify" vertical="top" wrapText="1"/>
    </xf>
    <xf numFmtId="4" fontId="34" fillId="5" borderId="1" xfId="0" applyNumberFormat="1" applyFont="1" applyFill="1" applyBorder="1" applyAlignment="1">
      <alignment horizontal="right" vertical="top" wrapText="1"/>
    </xf>
    <xf numFmtId="0" fontId="2" fillId="2" borderId="0" xfId="0" applyFont="1" applyFill="1" applyAlignment="1">
      <alignment vertical="top"/>
    </xf>
    <xf numFmtId="10" fontId="14" fillId="3" borderId="48" xfId="0" applyNumberFormat="1" applyFont="1" applyFill="1" applyBorder="1" applyAlignment="1">
      <alignment horizontal="right" vertical="top" wrapText="1"/>
    </xf>
    <xf numFmtId="165" fontId="34" fillId="5" borderId="1" xfId="0" applyNumberFormat="1" applyFont="1" applyFill="1" applyBorder="1" applyAlignment="1">
      <alignment horizontal="right" vertical="top" wrapText="1"/>
    </xf>
    <xf numFmtId="0" fontId="29" fillId="5" borderId="1" xfId="0" applyFont="1" applyFill="1" applyBorder="1" applyAlignment="1">
      <alignment horizontal="left" vertical="top" wrapText="1"/>
    </xf>
    <xf numFmtId="0" fontId="29" fillId="5" borderId="1" xfId="0" applyFont="1" applyFill="1" applyBorder="1" applyAlignment="1">
      <alignment horizontal="right" vertical="top" wrapText="1"/>
    </xf>
    <xf numFmtId="0" fontId="29" fillId="5" borderId="1" xfId="0" applyFont="1" applyFill="1" applyBorder="1" applyAlignment="1">
      <alignment horizontal="center" vertical="top" wrapText="1"/>
    </xf>
    <xf numFmtId="10" fontId="5" fillId="2" borderId="0" xfId="0" applyNumberFormat="1" applyFont="1" applyFill="1" applyAlignment="1">
      <alignment vertical="center" wrapText="1"/>
    </xf>
    <xf numFmtId="0" fontId="10" fillId="8" borderId="49" xfId="0" applyFont="1" applyFill="1" applyBorder="1" applyAlignment="1">
      <alignment horizontal="center"/>
    </xf>
    <xf numFmtId="0" fontId="10" fillId="8" borderId="50" xfId="0" applyFont="1" applyFill="1" applyBorder="1"/>
    <xf numFmtId="0" fontId="10" fillId="8" borderId="53" xfId="0" applyFont="1" applyFill="1" applyBorder="1" applyAlignment="1">
      <alignment horizontal="center"/>
    </xf>
    <xf numFmtId="0" fontId="10" fillId="8" borderId="54" xfId="0" applyFont="1" applyFill="1" applyBorder="1"/>
    <xf numFmtId="0" fontId="10" fillId="8" borderId="46" xfId="0" applyFont="1" applyFill="1" applyBorder="1" applyAlignment="1">
      <alignment horizontal="center"/>
    </xf>
    <xf numFmtId="0" fontId="10" fillId="8" borderId="39" xfId="0" applyFont="1" applyFill="1" applyBorder="1" applyAlignment="1">
      <alignment horizontal="center"/>
    </xf>
    <xf numFmtId="0" fontId="31" fillId="5" borderId="1" xfId="0" applyFont="1" applyFill="1" applyBorder="1" applyAlignment="1">
      <alignment horizontal="left" vertical="top" wrapText="1"/>
    </xf>
    <xf numFmtId="0" fontId="31" fillId="5" borderId="1" xfId="0" applyFont="1" applyFill="1" applyBorder="1" applyAlignment="1">
      <alignment horizontal="right" vertical="top" wrapText="1"/>
    </xf>
    <xf numFmtId="0" fontId="31" fillId="5" borderId="1" xfId="0" applyFont="1" applyFill="1" applyBorder="1" applyAlignment="1">
      <alignment horizontal="center" vertical="top" wrapText="1"/>
    </xf>
    <xf numFmtId="167" fontId="31" fillId="5" borderId="1" xfId="0" applyNumberFormat="1" applyFont="1" applyFill="1" applyBorder="1" applyAlignment="1">
      <alignment horizontal="right" vertical="top" wrapText="1"/>
    </xf>
    <xf numFmtId="4" fontId="31" fillId="5" borderId="1" xfId="0" applyNumberFormat="1" applyFont="1" applyFill="1" applyBorder="1" applyAlignment="1">
      <alignment horizontal="right" vertical="top" wrapText="1"/>
    </xf>
    <xf numFmtId="0" fontId="29" fillId="5" borderId="56" xfId="0" applyFont="1" applyFill="1" applyBorder="1" applyAlignment="1">
      <alignment horizontal="left" vertical="top" wrapText="1"/>
    </xf>
    <xf numFmtId="0" fontId="29" fillId="5" borderId="56" xfId="0" applyFont="1" applyFill="1" applyBorder="1" applyAlignment="1">
      <alignment horizontal="right" vertical="top" wrapText="1"/>
    </xf>
    <xf numFmtId="0" fontId="29" fillId="5" borderId="56" xfId="0" applyFont="1" applyFill="1" applyBorder="1" applyAlignment="1">
      <alignment horizontal="center" vertical="top" wrapText="1"/>
    </xf>
    <xf numFmtId="4" fontId="35" fillId="5" borderId="57" xfId="0" applyNumberFormat="1" applyFont="1" applyFill="1" applyBorder="1" applyAlignment="1">
      <alignment horizontal="right" vertical="top" wrapText="1"/>
    </xf>
    <xf numFmtId="0" fontId="35" fillId="5" borderId="57" xfId="0" applyFont="1" applyFill="1" applyBorder="1" applyAlignment="1">
      <alignment horizontal="right" vertical="top" wrapText="1"/>
    </xf>
    <xf numFmtId="0" fontId="6" fillId="0" borderId="0" xfId="0" applyFont="1" applyAlignment="1">
      <alignment horizontal="center"/>
    </xf>
    <xf numFmtId="4" fontId="2" fillId="11" borderId="1" xfId="0" applyNumberFormat="1" applyFont="1" applyFill="1" applyBorder="1" applyAlignment="1">
      <alignment horizontal="right" vertical="top" wrapText="1"/>
    </xf>
    <xf numFmtId="10" fontId="2" fillId="11" borderId="1" xfId="0" applyNumberFormat="1" applyFont="1" applyFill="1" applyBorder="1" applyAlignment="1">
      <alignment horizontal="right" vertical="top" wrapText="1"/>
    </xf>
    <xf numFmtId="0" fontId="11" fillId="2" borderId="0" xfId="0" applyFont="1" applyFill="1" applyAlignment="1">
      <alignment vertical="top" wrapText="1"/>
    </xf>
    <xf numFmtId="0" fontId="40" fillId="0" borderId="0" xfId="0" applyFont="1"/>
    <xf numFmtId="0" fontId="10" fillId="10" borderId="3" xfId="0" applyFont="1" applyFill="1" applyBorder="1" applyAlignment="1">
      <alignment horizontal="left" vertical="top" wrapText="1"/>
    </xf>
    <xf numFmtId="0" fontId="10" fillId="10" borderId="6" xfId="0" applyFont="1" applyFill="1" applyBorder="1" applyAlignment="1">
      <alignment horizontal="right" vertical="top" wrapText="1"/>
    </xf>
    <xf numFmtId="0" fontId="10" fillId="10" borderId="3" xfId="0" applyFont="1" applyFill="1" applyBorder="1" applyAlignment="1">
      <alignment horizontal="right" vertical="top" wrapText="1"/>
    </xf>
    <xf numFmtId="4" fontId="14" fillId="3" borderId="58" xfId="0" applyNumberFormat="1" applyFont="1" applyFill="1" applyBorder="1" applyAlignment="1">
      <alignment horizontal="right" vertical="top" wrapText="1"/>
    </xf>
    <xf numFmtId="10" fontId="14" fillId="3" borderId="59" xfId="0" applyNumberFormat="1" applyFont="1" applyFill="1" applyBorder="1" applyAlignment="1">
      <alignment horizontal="right" vertical="top" wrapText="1"/>
    </xf>
    <xf numFmtId="10" fontId="14" fillId="3" borderId="0" xfId="0" applyNumberFormat="1" applyFont="1" applyFill="1" applyAlignment="1">
      <alignment horizontal="right" vertical="top" wrapText="1"/>
    </xf>
    <xf numFmtId="4" fontId="14" fillId="3" borderId="61" xfId="0" applyNumberFormat="1" applyFont="1" applyFill="1" applyBorder="1" applyAlignment="1">
      <alignment horizontal="right" vertical="top" wrapText="1"/>
    </xf>
    <xf numFmtId="4" fontId="14" fillId="3" borderId="62" xfId="0" applyNumberFormat="1" applyFont="1" applyFill="1" applyBorder="1" applyAlignment="1">
      <alignment horizontal="right" vertical="top" wrapText="1"/>
    </xf>
    <xf numFmtId="10" fontId="14" fillId="3" borderId="12" xfId="0" applyNumberFormat="1" applyFont="1" applyFill="1" applyBorder="1" applyAlignment="1">
      <alignment horizontal="right" vertical="top" wrapText="1"/>
    </xf>
    <xf numFmtId="4" fontId="14" fillId="3" borderId="64" xfId="0" applyNumberFormat="1" applyFont="1" applyFill="1" applyBorder="1" applyAlignment="1">
      <alignment horizontal="right" vertical="top" wrapText="1"/>
    </xf>
    <xf numFmtId="10" fontId="10" fillId="2" borderId="8" xfId="0" applyNumberFormat="1" applyFont="1" applyFill="1" applyBorder="1" applyAlignment="1">
      <alignment horizontal="right" vertical="center" wrapText="1"/>
    </xf>
    <xf numFmtId="0" fontId="19" fillId="0" borderId="0" xfId="0" applyFont="1"/>
    <xf numFmtId="0" fontId="29" fillId="9" borderId="3" xfId="4" applyFont="1" applyFill="1" applyBorder="1" applyAlignment="1">
      <alignment horizontal="left" vertical="center"/>
    </xf>
    <xf numFmtId="0" fontId="29" fillId="9" borderId="3" xfId="4" applyFont="1" applyFill="1" applyBorder="1" applyAlignment="1">
      <alignment vertical="center"/>
    </xf>
    <xf numFmtId="0" fontId="30" fillId="0" borderId="0" xfId="4" applyFont="1" applyAlignment="1">
      <alignment vertical="center"/>
    </xf>
    <xf numFmtId="0" fontId="2" fillId="11" borderId="1" xfId="0" applyFont="1" applyFill="1" applyBorder="1" applyAlignment="1">
      <alignment horizontal="center" vertical="top" wrapText="1"/>
    </xf>
    <xf numFmtId="0" fontId="41" fillId="0" borderId="0" xfId="0" applyFont="1"/>
    <xf numFmtId="4" fontId="30" fillId="9" borderId="3" xfId="3" applyNumberFormat="1" applyFont="1" applyFill="1" applyBorder="1" applyAlignment="1">
      <alignment vertical="center"/>
    </xf>
    <xf numFmtId="0" fontId="2" fillId="11" borderId="1" xfId="0" applyFont="1" applyFill="1" applyBorder="1" applyAlignment="1">
      <alignment horizontal="left" vertical="top" wrapText="1"/>
    </xf>
    <xf numFmtId="0" fontId="6" fillId="0" borderId="0" xfId="0" applyFont="1" applyAlignment="1">
      <alignment horizontal="center"/>
    </xf>
    <xf numFmtId="4" fontId="7" fillId="2" borderId="0" xfId="0" applyNumberFormat="1" applyFont="1" applyFill="1" applyAlignment="1">
      <alignment horizontal="right" vertical="top" wrapText="1"/>
    </xf>
    <xf numFmtId="0" fontId="1" fillId="0" borderId="0" xfId="0" applyFont="1" applyAlignment="1">
      <alignment horizontal="center"/>
    </xf>
    <xf numFmtId="0" fontId="2" fillId="2" borderId="0" xfId="0" applyFont="1" applyFill="1" applyAlignment="1">
      <alignment horizontal="left" vertical="top" wrapText="1"/>
    </xf>
    <xf numFmtId="0" fontId="2" fillId="2" borderId="0" xfId="0" applyFont="1" applyFill="1" applyAlignment="1">
      <alignment horizontal="center" vertical="center" wrapText="1"/>
    </xf>
    <xf numFmtId="0" fontId="2" fillId="2" borderId="1" xfId="0" applyFont="1" applyFill="1" applyBorder="1" applyAlignment="1">
      <alignment horizontal="left" vertical="top" wrapText="1"/>
    </xf>
    <xf numFmtId="0" fontId="2" fillId="2" borderId="4" xfId="0" applyFont="1" applyFill="1" applyBorder="1" applyAlignment="1">
      <alignment horizontal="left" vertical="top" wrapText="1"/>
    </xf>
    <xf numFmtId="0" fontId="16" fillId="2" borderId="0" xfId="0" applyFont="1" applyFill="1" applyAlignment="1">
      <alignment horizontal="left" vertical="top" wrapText="1"/>
    </xf>
    <xf numFmtId="10" fontId="2" fillId="2" borderId="0" xfId="0" applyNumberFormat="1" applyFont="1" applyFill="1" applyAlignment="1">
      <alignment horizontal="left" vertical="top" wrapText="1"/>
    </xf>
    <xf numFmtId="0" fontId="10" fillId="2" borderId="0" xfId="0" applyFont="1" applyFill="1" applyAlignment="1">
      <alignment horizontal="left" vertical="top" wrapText="1"/>
    </xf>
    <xf numFmtId="0" fontId="11" fillId="2" borderId="0" xfId="0" applyFont="1" applyFill="1" applyAlignment="1">
      <alignment horizontal="center" wrapText="1"/>
    </xf>
    <xf numFmtId="0" fontId="11" fillId="0" borderId="0" xfId="0" applyFont="1" applyAlignment="1">
      <alignment horizontal="left"/>
    </xf>
    <xf numFmtId="4" fontId="2" fillId="2" borderId="0" xfId="0" applyNumberFormat="1" applyFont="1" applyFill="1" applyAlignment="1">
      <alignment horizontal="right" vertical="top" wrapText="1"/>
    </xf>
    <xf numFmtId="0" fontId="3" fillId="0" borderId="0" xfId="0" applyFont="1" applyAlignment="1">
      <alignment horizontal="left" vertical="center"/>
    </xf>
    <xf numFmtId="0" fontId="35" fillId="5" borderId="57" xfId="0" applyFont="1" applyFill="1" applyBorder="1" applyAlignment="1">
      <alignment horizontal="right" vertical="top" wrapText="1"/>
    </xf>
    <xf numFmtId="0" fontId="35" fillId="6" borderId="1" xfId="0" applyFont="1" applyFill="1" applyBorder="1" applyAlignment="1">
      <alignment horizontal="left" vertical="top" wrapText="1"/>
    </xf>
    <xf numFmtId="0" fontId="29" fillId="5" borderId="1" xfId="0" applyFont="1" applyFill="1" applyBorder="1" applyAlignment="1">
      <alignment horizontal="left" vertical="top" wrapText="1"/>
    </xf>
    <xf numFmtId="0" fontId="31" fillId="5" borderId="1" xfId="0" applyFont="1" applyFill="1" applyBorder="1" applyAlignment="1">
      <alignment horizontal="left" vertical="top" wrapText="1"/>
    </xf>
    <xf numFmtId="0" fontId="35" fillId="7" borderId="1" xfId="0" applyFont="1" applyFill="1" applyBorder="1" applyAlignment="1">
      <alignment horizontal="left" vertical="top" wrapText="1"/>
    </xf>
    <xf numFmtId="0" fontId="11" fillId="2" borderId="0" xfId="0" applyFont="1" applyFill="1" applyAlignment="1">
      <alignment horizontal="center" vertical="center" wrapText="1"/>
    </xf>
    <xf numFmtId="0" fontId="11" fillId="2" borderId="57" xfId="0" applyFont="1" applyFill="1" applyBorder="1" applyAlignment="1">
      <alignment horizontal="center" vertical="top" wrapText="1"/>
    </xf>
    <xf numFmtId="0" fontId="29" fillId="5" borderId="56" xfId="0" applyFont="1" applyFill="1" applyBorder="1" applyAlignment="1">
      <alignment horizontal="left" vertical="top" wrapText="1"/>
    </xf>
    <xf numFmtId="0" fontId="11" fillId="2" borderId="0" xfId="0" applyFont="1" applyFill="1" applyAlignment="1">
      <alignment horizontal="left" vertical="top" wrapText="1"/>
    </xf>
    <xf numFmtId="10" fontId="11" fillId="2" borderId="0" xfId="0" applyNumberFormat="1" applyFont="1" applyFill="1" applyAlignment="1">
      <alignment horizontal="left" vertical="top" wrapText="1"/>
    </xf>
    <xf numFmtId="0" fontId="11" fillId="2" borderId="0" xfId="0" applyFont="1" applyFill="1" applyAlignment="1">
      <alignment horizontal="left" wrapText="1"/>
    </xf>
    <xf numFmtId="4" fontId="11" fillId="2" borderId="0" xfId="0" applyNumberFormat="1" applyFont="1" applyFill="1" applyAlignment="1">
      <alignment horizontal="right" wrapText="1"/>
    </xf>
    <xf numFmtId="0" fontId="18" fillId="0" borderId="0" xfId="0" applyFont="1" applyAlignment="1">
      <alignment horizontal="left" vertical="center"/>
    </xf>
    <xf numFmtId="0" fontId="19" fillId="0" borderId="0" xfId="0" applyFont="1" applyAlignment="1">
      <alignment horizontal="left"/>
    </xf>
    <xf numFmtId="0" fontId="11" fillId="2" borderId="5"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2" fillId="3" borderId="6" xfId="0" applyFont="1" applyFill="1" applyBorder="1" applyAlignment="1">
      <alignment horizontal="left" vertical="center" wrapText="1"/>
    </xf>
    <xf numFmtId="0" fontId="12" fillId="3" borderId="8" xfId="0" applyFont="1" applyFill="1" applyBorder="1" applyAlignment="1">
      <alignment horizontal="left" vertical="center" wrapText="1"/>
    </xf>
    <xf numFmtId="0" fontId="12" fillId="3" borderId="12" xfId="0" applyFont="1" applyFill="1" applyBorder="1" applyAlignment="1">
      <alignment horizontal="center" vertical="top" wrapText="1"/>
    </xf>
    <xf numFmtId="0" fontId="12" fillId="3" borderId="48" xfId="0" applyFont="1" applyFill="1" applyBorder="1" applyAlignment="1">
      <alignment horizontal="center" vertical="top" wrapText="1"/>
    </xf>
    <xf numFmtId="0" fontId="12" fillId="3" borderId="14" xfId="0" applyFont="1" applyFill="1" applyBorder="1" applyAlignment="1">
      <alignment horizontal="center" vertical="top" wrapText="1"/>
    </xf>
    <xf numFmtId="0" fontId="12" fillId="3" borderId="60" xfId="0" applyFont="1" applyFill="1" applyBorder="1" applyAlignment="1">
      <alignment horizontal="center" vertical="top" wrapText="1"/>
    </xf>
    <xf numFmtId="0" fontId="12" fillId="3" borderId="56" xfId="0" applyFont="1" applyFill="1" applyBorder="1" applyAlignment="1">
      <alignment horizontal="center" vertical="top" wrapText="1"/>
    </xf>
    <xf numFmtId="0" fontId="12" fillId="3" borderId="11" xfId="0" applyFont="1" applyFill="1" applyBorder="1" applyAlignment="1">
      <alignment horizontal="center" vertical="top" wrapText="1"/>
    </xf>
    <xf numFmtId="0" fontId="12" fillId="3" borderId="10" xfId="0" applyFont="1" applyFill="1" applyBorder="1" applyAlignment="1">
      <alignment horizontal="center" vertical="top" wrapText="1"/>
    </xf>
    <xf numFmtId="0" fontId="12" fillId="3" borderId="3" xfId="0" applyFont="1" applyFill="1" applyBorder="1" applyAlignment="1">
      <alignment horizontal="left" vertical="center" wrapText="1"/>
    </xf>
    <xf numFmtId="0" fontId="2" fillId="2" borderId="3" xfId="0" applyFont="1" applyFill="1" applyBorder="1" applyAlignment="1">
      <alignment horizontal="left" vertical="center" wrapText="1"/>
    </xf>
    <xf numFmtId="0" fontId="12" fillId="3" borderId="63" xfId="0" applyFont="1" applyFill="1" applyBorder="1" applyAlignment="1">
      <alignment horizontal="center" vertical="top" wrapText="1"/>
    </xf>
    <xf numFmtId="0" fontId="10" fillId="2" borderId="0" xfId="0" applyFont="1" applyFill="1" applyAlignment="1">
      <alignment horizontal="center" vertical="top" wrapText="1"/>
    </xf>
    <xf numFmtId="0" fontId="11" fillId="2" borderId="4" xfId="0" applyFont="1" applyFill="1" applyBorder="1" applyAlignment="1">
      <alignment horizontal="center" vertical="center" wrapText="1"/>
    </xf>
    <xf numFmtId="10" fontId="10" fillId="8" borderId="39" xfId="0" applyNumberFormat="1" applyFont="1" applyFill="1" applyBorder="1" applyAlignment="1">
      <alignment horizontal="right"/>
    </xf>
    <xf numFmtId="10" fontId="10" fillId="8" borderId="47" xfId="0" applyNumberFormat="1" applyFont="1" applyFill="1" applyBorder="1" applyAlignment="1">
      <alignment horizontal="right"/>
    </xf>
    <xf numFmtId="0" fontId="10" fillId="8" borderId="38" xfId="0" applyFont="1" applyFill="1" applyBorder="1" applyAlignment="1">
      <alignment horizontal="center"/>
    </xf>
    <xf numFmtId="10" fontId="1" fillId="0" borderId="45" xfId="0" applyNumberFormat="1" applyFont="1" applyBorder="1" applyAlignment="1">
      <alignment horizontal="right"/>
    </xf>
    <xf numFmtId="10" fontId="1" fillId="0" borderId="0" xfId="0" applyNumberFormat="1" applyFont="1" applyAlignment="1">
      <alignment horizontal="right"/>
    </xf>
    <xf numFmtId="0" fontId="2" fillId="9" borderId="46" xfId="0" applyFont="1" applyFill="1" applyBorder="1" applyAlignment="1">
      <alignment horizontal="center"/>
    </xf>
    <xf numFmtId="0" fontId="2" fillId="9" borderId="39" xfId="0" applyFont="1" applyFill="1" applyBorder="1" applyAlignment="1">
      <alignment horizontal="center"/>
    </xf>
    <xf numFmtId="0" fontId="2" fillId="9" borderId="47" xfId="0" applyFont="1" applyFill="1" applyBorder="1" applyAlignment="1">
      <alignment horizontal="center"/>
    </xf>
    <xf numFmtId="0" fontId="1" fillId="0" borderId="39" xfId="0" applyFont="1" applyBorder="1" applyAlignment="1">
      <alignment horizontal="center"/>
    </xf>
    <xf numFmtId="0" fontId="10" fillId="8" borderId="51" xfId="0" applyFont="1" applyFill="1" applyBorder="1" applyAlignment="1">
      <alignment horizontal="center"/>
    </xf>
    <xf numFmtId="0" fontId="10" fillId="8" borderId="52" xfId="0" applyFont="1" applyFill="1" applyBorder="1" applyAlignment="1">
      <alignment horizontal="center"/>
    </xf>
    <xf numFmtId="0" fontId="10" fillId="8" borderId="40" xfId="0" applyFont="1" applyFill="1" applyBorder="1" applyAlignment="1">
      <alignment horizontal="center"/>
    </xf>
    <xf numFmtId="0" fontId="10" fillId="8" borderId="55" xfId="0" applyFont="1" applyFill="1" applyBorder="1" applyAlignment="1">
      <alignment horizontal="center"/>
    </xf>
    <xf numFmtId="0" fontId="10" fillId="8" borderId="41" xfId="0" applyFont="1" applyFill="1" applyBorder="1" applyAlignment="1">
      <alignment horizontal="center"/>
    </xf>
    <xf numFmtId="0" fontId="10" fillId="8" borderId="42" xfId="0" applyFont="1" applyFill="1" applyBorder="1" applyAlignment="1">
      <alignment horizontal="center"/>
    </xf>
    <xf numFmtId="0" fontId="4" fillId="0" borderId="36" xfId="0" applyFont="1" applyBorder="1" applyAlignment="1">
      <alignment horizontal="center" vertical="center"/>
    </xf>
    <xf numFmtId="168" fontId="4" fillId="0" borderId="37" xfId="1" applyFont="1" applyBorder="1" applyAlignment="1" applyProtection="1">
      <alignment horizontal="center" vertical="center"/>
    </xf>
    <xf numFmtId="168" fontId="4" fillId="0" borderId="18" xfId="1" applyFont="1" applyBorder="1" applyAlignment="1" applyProtection="1">
      <alignment horizontal="center" vertical="center"/>
    </xf>
    <xf numFmtId="0" fontId="22" fillId="0" borderId="23" xfId="0" applyFont="1" applyBorder="1" applyAlignment="1">
      <alignment horizontal="left" vertical="center"/>
    </xf>
    <xf numFmtId="168" fontId="9" fillId="0" borderId="24" xfId="1" applyFont="1" applyBorder="1" applyAlignment="1" applyProtection="1">
      <alignment horizontal="center" vertical="center"/>
    </xf>
    <xf numFmtId="168" fontId="9" fillId="10" borderId="25" xfId="1" applyFont="1" applyFill="1" applyBorder="1" applyAlignment="1" applyProtection="1">
      <alignment horizontal="center" vertical="center"/>
    </xf>
    <xf numFmtId="0" fontId="22" fillId="0" borderId="33" xfId="0" applyFont="1" applyBorder="1" applyAlignment="1">
      <alignment horizontal="left" vertical="center"/>
    </xf>
    <xf numFmtId="168" fontId="9" fillId="0" borderId="34" xfId="1" applyFont="1" applyBorder="1" applyAlignment="1" applyProtection="1">
      <alignment horizontal="center" vertical="center"/>
    </xf>
    <xf numFmtId="168" fontId="9" fillId="0" borderId="35" xfId="1" applyFont="1" applyBorder="1" applyAlignment="1" applyProtection="1">
      <alignment horizontal="center" vertical="center"/>
    </xf>
    <xf numFmtId="0" fontId="22" fillId="0" borderId="30" xfId="0" applyFont="1" applyBorder="1" applyAlignment="1">
      <alignment horizontal="left" vertical="center"/>
    </xf>
    <xf numFmtId="168" fontId="9" fillId="0" borderId="31" xfId="1" applyFont="1" applyBorder="1" applyAlignment="1" applyProtection="1">
      <alignment horizontal="center" vertical="center"/>
    </xf>
    <xf numFmtId="168" fontId="9" fillId="10" borderId="32" xfId="1" applyFont="1" applyFill="1" applyBorder="1" applyAlignment="1" applyProtection="1">
      <alignment horizontal="center" vertical="center"/>
    </xf>
    <xf numFmtId="0" fontId="22" fillId="0" borderId="26" xfId="0" applyFont="1" applyBorder="1" applyAlignment="1">
      <alignment horizontal="left" vertical="center"/>
    </xf>
    <xf numFmtId="168" fontId="9" fillId="0" borderId="27" xfId="1" applyFont="1" applyBorder="1" applyAlignment="1" applyProtection="1">
      <alignment horizontal="center" vertical="center"/>
    </xf>
    <xf numFmtId="168" fontId="9" fillId="10" borderId="28" xfId="1" applyFont="1" applyFill="1" applyBorder="1" applyAlignment="1" applyProtection="1">
      <alignment horizontal="center" vertical="center"/>
    </xf>
    <xf numFmtId="0" fontId="13" fillId="0" borderId="29" xfId="0" applyFont="1" applyBorder="1" applyAlignment="1">
      <alignment horizontal="left" vertical="center"/>
    </xf>
    <xf numFmtId="168" fontId="9" fillId="0" borderId="3" xfId="1" applyFont="1" applyBorder="1" applyAlignment="1" applyProtection="1">
      <alignment horizontal="center" vertical="center"/>
    </xf>
    <xf numFmtId="168" fontId="9" fillId="0" borderId="2" xfId="1" applyFont="1" applyBorder="1" applyAlignment="1" applyProtection="1">
      <alignment horizontal="center" vertical="center"/>
    </xf>
    <xf numFmtId="0" fontId="22" fillId="0" borderId="20" xfId="0" applyFont="1" applyBorder="1" applyAlignment="1">
      <alignment horizontal="left" vertical="center"/>
    </xf>
    <xf numFmtId="168" fontId="9" fillId="0" borderId="21" xfId="1" applyFont="1" applyBorder="1" applyAlignment="1" applyProtection="1">
      <alignment horizontal="center" vertical="center"/>
    </xf>
    <xf numFmtId="168" fontId="9" fillId="10" borderId="22" xfId="1" applyFont="1" applyFill="1" applyBorder="1" applyAlignment="1" applyProtection="1">
      <alignment horizontal="center" vertical="center"/>
    </xf>
    <xf numFmtId="0" fontId="9" fillId="0" borderId="0" xfId="0" applyFont="1" applyAlignment="1">
      <alignment horizontal="left"/>
    </xf>
    <xf numFmtId="0" fontId="9" fillId="0" borderId="0" xfId="0" applyFont="1" applyAlignment="1">
      <alignment horizontal="left"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20" fillId="0" borderId="0" xfId="0" applyFont="1" applyAlignment="1">
      <alignment horizontal="center"/>
    </xf>
    <xf numFmtId="0" fontId="21" fillId="0" borderId="3" xfId="0" applyFont="1" applyBorder="1" applyAlignment="1">
      <alignment horizontal="center" vertical="center"/>
    </xf>
    <xf numFmtId="0" fontId="20" fillId="0" borderId="3" xfId="0" applyFont="1" applyBorder="1" applyAlignment="1">
      <alignment horizontal="center" vertical="center"/>
    </xf>
    <xf numFmtId="0" fontId="37" fillId="0" borderId="0" xfId="0" applyFont="1" applyAlignment="1">
      <alignment horizontal="left" vertical="center"/>
    </xf>
    <xf numFmtId="0" fontId="21" fillId="0" borderId="3" xfId="0" applyFont="1" applyBorder="1" applyAlignment="1">
      <alignment horizontal="center"/>
    </xf>
    <xf numFmtId="0" fontId="21" fillId="0" borderId="9" xfId="0" applyFont="1" applyBorder="1" applyAlignment="1">
      <alignment horizontal="right" vertical="center" textRotation="90"/>
    </xf>
    <xf numFmtId="0" fontId="9" fillId="0" borderId="0" xfId="0" applyFont="1" applyAlignment="1">
      <alignment horizontal="left" wrapText="1"/>
    </xf>
  </cellXfs>
  <cellStyles count="5">
    <cellStyle name="Normal" xfId="0" builtinId="0"/>
    <cellStyle name="Normal 2" xfId="4" xr:uid="{DA8CF617-19B8-4C4C-8915-24599C98615B}"/>
    <cellStyle name="Porcentagem" xfId="2" builtinId="5"/>
    <cellStyle name="Vírgula" xfId="1" builtinId="3"/>
    <cellStyle name="Vírgula 2" xfId="3" xr:uid="{00000000-0005-0000-0000-000006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CCC"/>
      <rgbColor rgb="FF808080"/>
      <rgbColor rgb="FF9999FF"/>
      <rgbColor rgb="FF993366"/>
      <rgbColor rgb="FFFFF2CC"/>
      <rgbColor rgb="FFDEEBF7"/>
      <rgbColor rgb="FF660066"/>
      <rgbColor rgb="FFFF8080"/>
      <rgbColor rgb="FF0070C0"/>
      <rgbColor rgb="FFD6D6D6"/>
      <rgbColor rgb="FF000080"/>
      <rgbColor rgb="FFFF00FF"/>
      <rgbColor rgb="FFFFFF00"/>
      <rgbColor rgb="FF00FFFF"/>
      <rgbColor rgb="FF800080"/>
      <rgbColor rgb="FF800000"/>
      <rgbColor rgb="FF008080"/>
      <rgbColor rgb="FF0000FF"/>
      <rgbColor rgb="FF00CCFF"/>
      <rgbColor rgb="FFF4F9FB"/>
      <rgbColor rgb="FFE2F0D9"/>
      <rgbColor rgb="FFEFEFEF"/>
      <rgbColor rgb="FF99CCFF"/>
      <rgbColor rgb="FFFF99CC"/>
      <rgbColor rgb="FFCC99FF"/>
      <rgbColor rgb="FFD9D9D9"/>
      <rgbColor rgb="FF3366FF"/>
      <rgbColor rgb="FF33CCCC"/>
      <rgbColor rgb="FF99CC00"/>
      <rgbColor rgb="FFFFCC00"/>
      <rgbColor rgb="FFFF9900"/>
      <rgbColor rgb="FFFF6600"/>
      <rgbColor rgb="FF666699"/>
      <rgbColor rgb="FF969696"/>
      <rgbColor rgb="FF003366"/>
      <rgbColor rgb="FF00B050"/>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57149</xdr:rowOff>
    </xdr:from>
    <xdr:to>
      <xdr:col>5</xdr:col>
      <xdr:colOff>885825</xdr:colOff>
      <xdr:row>0</xdr:row>
      <xdr:rowOff>1260528</xdr:rowOff>
    </xdr:to>
    <xdr:pic>
      <xdr:nvPicPr>
        <xdr:cNvPr id="2" name="Imagem 1">
          <a:extLst>
            <a:ext uri="{FF2B5EF4-FFF2-40B4-BE49-F238E27FC236}">
              <a16:creationId xmlns:a16="http://schemas.microsoft.com/office/drawing/2014/main" id="{77C33E89-3144-487C-98DA-BE504EA8C44E}"/>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038" r="9302" b="36244"/>
        <a:stretch/>
      </xdr:blipFill>
      <xdr:spPr bwMode="auto">
        <a:xfrm>
          <a:off x="95250" y="57149"/>
          <a:ext cx="7953375" cy="12033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0</xdr:row>
      <xdr:rowOff>66675</xdr:rowOff>
    </xdr:from>
    <xdr:to>
      <xdr:col>8</xdr:col>
      <xdr:colOff>740005</xdr:colOff>
      <xdr:row>0</xdr:row>
      <xdr:rowOff>1609725</xdr:rowOff>
    </xdr:to>
    <xdr:pic>
      <xdr:nvPicPr>
        <xdr:cNvPr id="3" name="Imagem 2">
          <a:extLst>
            <a:ext uri="{FF2B5EF4-FFF2-40B4-BE49-F238E27FC236}">
              <a16:creationId xmlns:a16="http://schemas.microsoft.com/office/drawing/2014/main" id="{E216215D-8444-464F-9550-9D4F5FD35307}"/>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038" r="9302" b="36244"/>
        <a:stretch/>
      </xdr:blipFill>
      <xdr:spPr bwMode="auto">
        <a:xfrm>
          <a:off x="714375" y="66675"/>
          <a:ext cx="10198330" cy="1543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723900</xdr:colOff>
      <xdr:row>0</xdr:row>
      <xdr:rowOff>28575</xdr:rowOff>
    </xdr:from>
    <xdr:to>
      <xdr:col>9</xdr:col>
      <xdr:colOff>140367</xdr:colOff>
      <xdr:row>0</xdr:row>
      <xdr:rowOff>1619249</xdr:rowOff>
    </xdr:to>
    <xdr:pic>
      <xdr:nvPicPr>
        <xdr:cNvPr id="2" name="Imagem 1">
          <a:extLst>
            <a:ext uri="{FF2B5EF4-FFF2-40B4-BE49-F238E27FC236}">
              <a16:creationId xmlns:a16="http://schemas.microsoft.com/office/drawing/2014/main" id="{87549900-D93A-4D9F-A176-7B316ABC626A}"/>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038" r="9302" b="36244"/>
        <a:stretch/>
      </xdr:blipFill>
      <xdr:spPr bwMode="auto">
        <a:xfrm>
          <a:off x="723900" y="28575"/>
          <a:ext cx="10513092" cy="15906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76200</xdr:colOff>
      <xdr:row>0</xdr:row>
      <xdr:rowOff>200025</xdr:rowOff>
    </xdr:from>
    <xdr:to>
      <xdr:col>8</xdr:col>
      <xdr:colOff>361746</xdr:colOff>
      <xdr:row>0</xdr:row>
      <xdr:rowOff>1419225</xdr:rowOff>
    </xdr:to>
    <xdr:pic>
      <xdr:nvPicPr>
        <xdr:cNvPr id="2" name="Imagem 1">
          <a:extLst>
            <a:ext uri="{FF2B5EF4-FFF2-40B4-BE49-F238E27FC236}">
              <a16:creationId xmlns:a16="http://schemas.microsoft.com/office/drawing/2014/main" id="{A2FF3AE9-E3C6-427A-9B77-3A7E67D38777}"/>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038" r="9302" b="36244"/>
        <a:stretch/>
      </xdr:blipFill>
      <xdr:spPr bwMode="auto">
        <a:xfrm>
          <a:off x="76200" y="200025"/>
          <a:ext cx="8057946"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428624</xdr:colOff>
      <xdr:row>0</xdr:row>
      <xdr:rowOff>28575</xdr:rowOff>
    </xdr:from>
    <xdr:to>
      <xdr:col>3</xdr:col>
      <xdr:colOff>828675</xdr:colOff>
      <xdr:row>0</xdr:row>
      <xdr:rowOff>1494248</xdr:rowOff>
    </xdr:to>
    <xdr:pic>
      <xdr:nvPicPr>
        <xdr:cNvPr id="3" name="Imagem 2">
          <a:extLst>
            <a:ext uri="{FF2B5EF4-FFF2-40B4-BE49-F238E27FC236}">
              <a16:creationId xmlns:a16="http://schemas.microsoft.com/office/drawing/2014/main" id="{D8C589E0-5E22-43D2-A019-643B7F16E3BE}"/>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038" r="9302" b="36244"/>
        <a:stretch/>
      </xdr:blipFill>
      <xdr:spPr bwMode="auto">
        <a:xfrm>
          <a:off x="428624" y="28575"/>
          <a:ext cx="9686926" cy="14656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38101</xdr:colOff>
      <xdr:row>0</xdr:row>
      <xdr:rowOff>47626</xdr:rowOff>
    </xdr:from>
    <xdr:to>
      <xdr:col>5</xdr:col>
      <xdr:colOff>409576</xdr:colOff>
      <xdr:row>0</xdr:row>
      <xdr:rowOff>912330</xdr:rowOff>
    </xdr:to>
    <xdr:pic>
      <xdr:nvPicPr>
        <xdr:cNvPr id="3" name="Imagem 2">
          <a:extLst>
            <a:ext uri="{FF2B5EF4-FFF2-40B4-BE49-F238E27FC236}">
              <a16:creationId xmlns:a16="http://schemas.microsoft.com/office/drawing/2014/main" id="{BFFBAF5E-3592-4459-84E3-96D589BAE23B}"/>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2038" r="9302" b="36244"/>
        <a:stretch/>
      </xdr:blipFill>
      <xdr:spPr bwMode="auto">
        <a:xfrm>
          <a:off x="38101" y="47626"/>
          <a:ext cx="5715000" cy="8647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21</xdr:row>
      <xdr:rowOff>0</xdr:rowOff>
    </xdr:from>
    <xdr:to>
      <xdr:col>9</xdr:col>
      <xdr:colOff>275400</xdr:colOff>
      <xdr:row>23</xdr:row>
      <xdr:rowOff>8640</xdr:rowOff>
    </xdr:to>
    <xdr:pic>
      <xdr:nvPicPr>
        <xdr:cNvPr id="2" name="Imagem 4">
          <a:extLst>
            <a:ext uri="{FF2B5EF4-FFF2-40B4-BE49-F238E27FC236}">
              <a16:creationId xmlns:a16="http://schemas.microsoft.com/office/drawing/2014/main" id="{FC47A314-80FB-4981-9709-9C2C93B98AF2}"/>
            </a:ext>
          </a:extLst>
        </xdr:cNvPr>
        <xdr:cNvPicPr/>
      </xdr:nvPicPr>
      <xdr:blipFill>
        <a:blip xmlns:r="http://schemas.openxmlformats.org/officeDocument/2006/relationships" r:embed="rId1"/>
        <a:stretch/>
      </xdr:blipFill>
      <xdr:spPr>
        <a:xfrm>
          <a:off x="2743200" y="3800475"/>
          <a:ext cx="3704400" cy="370590"/>
        </a:xfrm>
        <a:prstGeom prst="rect">
          <a:avLst/>
        </a:prstGeom>
        <a:ln>
          <a:noFill/>
        </a:ln>
      </xdr:spPr>
    </xdr:pic>
    <xdr:clientData/>
  </xdr:twoCellAnchor>
  <xdr:twoCellAnchor editAs="oneCell">
    <xdr:from>
      <xdr:col>0</xdr:col>
      <xdr:colOff>114300</xdr:colOff>
      <xdr:row>0</xdr:row>
      <xdr:rowOff>95250</xdr:rowOff>
    </xdr:from>
    <xdr:to>
      <xdr:col>11</xdr:col>
      <xdr:colOff>561975</xdr:colOff>
      <xdr:row>1</xdr:row>
      <xdr:rowOff>893129</xdr:rowOff>
    </xdr:to>
    <xdr:pic>
      <xdr:nvPicPr>
        <xdr:cNvPr id="4" name="Imagem 3">
          <a:extLst>
            <a:ext uri="{FF2B5EF4-FFF2-40B4-BE49-F238E27FC236}">
              <a16:creationId xmlns:a16="http://schemas.microsoft.com/office/drawing/2014/main" id="{B1B834C4-9F7B-4C1E-B977-B14B73F09D87}"/>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2038" r="9302" b="36244"/>
        <a:stretch/>
      </xdr:blipFill>
      <xdr:spPr bwMode="auto">
        <a:xfrm>
          <a:off x="114300" y="95250"/>
          <a:ext cx="7791450" cy="11788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28"/>
  <sheetViews>
    <sheetView zoomScaleNormal="100" workbookViewId="0">
      <selection activeCell="A4" sqref="A4:F4"/>
    </sheetView>
  </sheetViews>
  <sheetFormatPr defaultColWidth="9" defaultRowHeight="14.4" x14ac:dyDescent="0.3"/>
  <cols>
    <col min="1" max="1" width="8.59765625" style="1" customWidth="1"/>
    <col min="2" max="2" width="32.59765625" style="1" customWidth="1"/>
    <col min="3" max="3" width="25.5" style="1" customWidth="1"/>
    <col min="4" max="4" width="14.59765625" style="1" customWidth="1"/>
    <col min="5" max="6" width="12.59765625" style="1" customWidth="1"/>
    <col min="7" max="7" width="9" style="1"/>
    <col min="8" max="8" width="13.8984375" style="1" customWidth="1"/>
    <col min="9" max="9" width="14" style="1" customWidth="1"/>
    <col min="10" max="1025" width="9" style="1"/>
  </cols>
  <sheetData>
    <row r="1" spans="1:10" ht="105" customHeight="1" x14ac:dyDescent="0.3">
      <c r="A1" s="161"/>
      <c r="B1" s="161"/>
      <c r="C1" s="161"/>
      <c r="D1" s="161"/>
      <c r="E1" s="161"/>
      <c r="F1" s="161"/>
    </row>
    <row r="2" spans="1:10" ht="15" customHeight="1" x14ac:dyDescent="0.3">
      <c r="A2" s="2" t="s">
        <v>0</v>
      </c>
      <c r="B2" s="3"/>
      <c r="C2" s="2" t="s">
        <v>1</v>
      </c>
      <c r="D2" s="4" t="s">
        <v>2</v>
      </c>
      <c r="E2" s="162" t="s">
        <v>3</v>
      </c>
      <c r="F2" s="162"/>
    </row>
    <row r="3" spans="1:10" ht="49.5" customHeight="1" x14ac:dyDescent="0.3">
      <c r="A3" s="162" t="s">
        <v>257</v>
      </c>
      <c r="B3" s="162"/>
      <c r="C3" s="4" t="s">
        <v>258</v>
      </c>
      <c r="D3" s="5">
        <f>BDI!K37/100</f>
        <v>0.28820000000000001</v>
      </c>
      <c r="E3" s="112" t="s">
        <v>229</v>
      </c>
      <c r="F3" s="4"/>
    </row>
    <row r="4" spans="1:10" ht="19.5" customHeight="1" x14ac:dyDescent="0.3">
      <c r="A4" s="163" t="s">
        <v>1078</v>
      </c>
      <c r="B4" s="163"/>
      <c r="C4" s="163"/>
      <c r="D4" s="163"/>
      <c r="E4" s="163"/>
      <c r="F4" s="163"/>
    </row>
    <row r="5" spans="1:10" ht="15.75" customHeight="1" x14ac:dyDescent="0.3">
      <c r="A5" s="6" t="s">
        <v>4</v>
      </c>
      <c r="B5" s="164" t="s">
        <v>5</v>
      </c>
      <c r="C5" s="164"/>
      <c r="D5" s="164"/>
      <c r="E5" s="7" t="s">
        <v>6</v>
      </c>
      <c r="F5" s="7" t="s">
        <v>7</v>
      </c>
    </row>
    <row r="6" spans="1:10" ht="15.75" customHeight="1" x14ac:dyDescent="0.3">
      <c r="A6" s="155">
        <v>1</v>
      </c>
      <c r="B6" s="158" t="s">
        <v>8</v>
      </c>
      <c r="C6" s="158"/>
      <c r="D6" s="158"/>
      <c r="E6" s="136">
        <f>ORCDET!I6</f>
        <v>20901.48</v>
      </c>
      <c r="F6" s="137">
        <f>ORCDET!J6</f>
        <v>0.11254640393124214</v>
      </c>
      <c r="I6" s="8"/>
      <c r="J6" s="9"/>
    </row>
    <row r="7" spans="1:10" ht="15.75" customHeight="1" x14ac:dyDescent="0.3">
      <c r="A7" s="155">
        <v>2</v>
      </c>
      <c r="B7" s="158" t="s">
        <v>261</v>
      </c>
      <c r="C7" s="158"/>
      <c r="D7" s="158"/>
      <c r="E7" s="136">
        <f>ORCDET!I9</f>
        <v>58104.97</v>
      </c>
      <c r="F7" s="137">
        <f>ORCDET!J9</f>
        <v>0.31287284077647648</v>
      </c>
      <c r="I7" s="8"/>
      <c r="J7" s="9"/>
    </row>
    <row r="8" spans="1:10" ht="15.75" customHeight="1" x14ac:dyDescent="0.3">
      <c r="A8" s="155">
        <v>3</v>
      </c>
      <c r="B8" s="158" t="s">
        <v>262</v>
      </c>
      <c r="C8" s="158"/>
      <c r="D8" s="158"/>
      <c r="E8" s="136">
        <f>ORCDET!I12</f>
        <v>18654.739999999998</v>
      </c>
      <c r="F8" s="137">
        <f>ORCDET!J12</f>
        <v>0.10044857604687801</v>
      </c>
      <c r="I8" s="8"/>
      <c r="J8" s="9"/>
    </row>
    <row r="9" spans="1:10" ht="15.75" customHeight="1" x14ac:dyDescent="0.3">
      <c r="A9" s="155">
        <v>4</v>
      </c>
      <c r="B9" s="158" t="s">
        <v>263</v>
      </c>
      <c r="C9" s="158"/>
      <c r="D9" s="158"/>
      <c r="E9" s="136">
        <f>ORCDET!I15</f>
        <v>6798.41</v>
      </c>
      <c r="F9" s="137">
        <f>ORCDET!J15</f>
        <v>3.6606814347605814E-2</v>
      </c>
      <c r="I9" s="8"/>
      <c r="J9" s="9"/>
    </row>
    <row r="10" spans="1:10" ht="15.75" customHeight="1" x14ac:dyDescent="0.3">
      <c r="A10" s="155">
        <v>5</v>
      </c>
      <c r="B10" s="158" t="s">
        <v>264</v>
      </c>
      <c r="C10" s="158"/>
      <c r="D10" s="158"/>
      <c r="E10" s="136">
        <f>ORCDET!I18</f>
        <v>12788.84</v>
      </c>
      <c r="F10" s="137">
        <f>ORCDET!J18</f>
        <v>6.8862968194215279E-2</v>
      </c>
      <c r="I10" s="8"/>
      <c r="J10" s="9"/>
    </row>
    <row r="11" spans="1:10" ht="15.75" customHeight="1" x14ac:dyDescent="0.3">
      <c r="A11" s="155">
        <v>6</v>
      </c>
      <c r="B11" s="158" t="s">
        <v>265</v>
      </c>
      <c r="C11" s="158"/>
      <c r="D11" s="158"/>
      <c r="E11" s="136">
        <f>ORCDET!I23</f>
        <v>1231.6400000000001</v>
      </c>
      <c r="F11" s="137">
        <f>ORCDET!J23</f>
        <v>6.631906110853159E-3</v>
      </c>
      <c r="I11" s="8"/>
      <c r="J11" s="9"/>
    </row>
    <row r="12" spans="1:10" ht="15.75" customHeight="1" x14ac:dyDescent="0.3">
      <c r="A12" s="155">
        <v>7</v>
      </c>
      <c r="B12" s="158" t="s">
        <v>9</v>
      </c>
      <c r="C12" s="158"/>
      <c r="D12" s="158"/>
      <c r="E12" s="136">
        <f>ORCDET!I26</f>
        <v>5699</v>
      </c>
      <c r="F12" s="137">
        <f>ORCDET!J26</f>
        <v>3.0686915759273937E-2</v>
      </c>
      <c r="I12" s="8"/>
      <c r="J12" s="9"/>
    </row>
    <row r="13" spans="1:10" ht="15.75" customHeight="1" x14ac:dyDescent="0.3">
      <c r="A13" s="155">
        <v>8</v>
      </c>
      <c r="B13" s="158" t="s">
        <v>266</v>
      </c>
      <c r="C13" s="158"/>
      <c r="D13" s="158"/>
      <c r="E13" s="136">
        <f>ORCDET!I33</f>
        <v>6303.7</v>
      </c>
      <c r="F13" s="137">
        <f>ORCDET!J33</f>
        <v>3.3942991905901929E-2</v>
      </c>
      <c r="I13" s="8"/>
      <c r="J13" s="9"/>
    </row>
    <row r="14" spans="1:10" ht="15.75" customHeight="1" x14ac:dyDescent="0.3">
      <c r="A14" s="155">
        <v>9</v>
      </c>
      <c r="B14" s="158" t="s">
        <v>10</v>
      </c>
      <c r="C14" s="158"/>
      <c r="D14" s="158"/>
      <c r="E14" s="136">
        <f>ORCDET!I36</f>
        <v>11072.400000000001</v>
      </c>
      <c r="F14" s="137">
        <f>ORCDET!J36</f>
        <v>5.9620601167395121E-2</v>
      </c>
      <c r="I14" s="8"/>
      <c r="J14" s="9"/>
    </row>
    <row r="15" spans="1:10" ht="15.75" customHeight="1" x14ac:dyDescent="0.3">
      <c r="A15" s="155">
        <v>10</v>
      </c>
      <c r="B15" s="158" t="s">
        <v>11</v>
      </c>
      <c r="C15" s="158"/>
      <c r="D15" s="158"/>
      <c r="E15" s="136">
        <f>ORCDET!I40</f>
        <v>44159.149999999994</v>
      </c>
      <c r="F15" s="137">
        <f>ORCDET!J40</f>
        <v>0.23777998176015819</v>
      </c>
      <c r="I15" s="8"/>
      <c r="J15" s="9"/>
    </row>
    <row r="16" spans="1:10" ht="24" customHeight="1" x14ac:dyDescent="0.4">
      <c r="A16" s="159"/>
      <c r="B16" s="159"/>
      <c r="C16" s="159"/>
      <c r="D16" s="159"/>
      <c r="E16" s="159"/>
      <c r="F16" s="159"/>
      <c r="I16" s="8"/>
      <c r="J16" s="9"/>
    </row>
    <row r="17" spans="1:11" ht="15.75" customHeight="1" x14ac:dyDescent="0.3">
      <c r="A17" s="10"/>
      <c r="B17" s="11" t="s">
        <v>1077</v>
      </c>
      <c r="C17" s="10"/>
      <c r="D17" s="2" t="s">
        <v>12</v>
      </c>
      <c r="E17" s="12">
        <f>ORCDET!H48</f>
        <v>144173.24000000005</v>
      </c>
      <c r="H17" s="8">
        <v>1042417.48</v>
      </c>
    </row>
    <row r="18" spans="1:11" ht="15.75" customHeight="1" x14ac:dyDescent="0.3">
      <c r="A18" s="10"/>
      <c r="B18" s="159"/>
      <c r="C18" s="10"/>
      <c r="D18" s="2" t="s">
        <v>13</v>
      </c>
      <c r="E18" s="12">
        <f>E19-E17</f>
        <v>41541.089999999938</v>
      </c>
      <c r="H18" s="8">
        <v>300348.37</v>
      </c>
    </row>
    <row r="19" spans="1:11" ht="15.75" customHeight="1" x14ac:dyDescent="0.3">
      <c r="A19" s="10"/>
      <c r="B19" s="159"/>
      <c r="C19" s="10"/>
      <c r="D19" s="2" t="s">
        <v>14</v>
      </c>
      <c r="E19" s="12">
        <f>SUM(E6:E15)</f>
        <v>185714.33</v>
      </c>
      <c r="H19" s="8">
        <v>1342765.85</v>
      </c>
      <c r="I19" s="118">
        <f>SUM(F6:F15)</f>
        <v>1</v>
      </c>
      <c r="J19" s="9"/>
    </row>
    <row r="20" spans="1:11" ht="23.25" customHeight="1" x14ac:dyDescent="0.3">
      <c r="A20" s="3"/>
      <c r="B20" s="159"/>
      <c r="C20" s="3"/>
      <c r="D20" s="3"/>
      <c r="E20" s="3"/>
    </row>
    <row r="21" spans="1:11" ht="15.75" customHeight="1" x14ac:dyDescent="0.3">
      <c r="A21" s="11"/>
      <c r="B21" s="11" t="s">
        <v>259</v>
      </c>
      <c r="C21" s="3"/>
      <c r="D21" s="3"/>
      <c r="E21" s="3"/>
      <c r="F21" s="3"/>
      <c r="H21" s="8">
        <f>SUM(E6:E15)</f>
        <v>185714.33</v>
      </c>
      <c r="I21" s="160"/>
      <c r="J21" s="160"/>
      <c r="K21" s="160"/>
    </row>
    <row r="22" spans="1:11" ht="15.75" customHeight="1" x14ac:dyDescent="0.3">
      <c r="A22" s="11"/>
      <c r="B22" s="11" t="s">
        <v>260</v>
      </c>
      <c r="C22" s="3"/>
      <c r="D22" s="3"/>
      <c r="E22" s="3"/>
      <c r="F22" s="3"/>
      <c r="I22" s="160"/>
      <c r="J22" s="160"/>
      <c r="K22" s="160"/>
    </row>
    <row r="23" spans="1:11" ht="15.75" customHeight="1" x14ac:dyDescent="0.3">
      <c r="A23" s="3"/>
      <c r="C23" s="3"/>
      <c r="D23" s="3"/>
      <c r="E23" s="3"/>
      <c r="F23" s="3"/>
      <c r="I23" s="160"/>
      <c r="J23" s="160"/>
      <c r="K23" s="160"/>
    </row>
    <row r="24" spans="1:11" ht="15.75" customHeight="1" x14ac:dyDescent="0.3">
      <c r="A24" s="3"/>
      <c r="B24" s="3"/>
      <c r="C24" s="3"/>
      <c r="D24" s="3"/>
      <c r="E24" s="3"/>
      <c r="F24" s="3"/>
    </row>
    <row r="25" spans="1:11" ht="15.75" customHeight="1" x14ac:dyDescent="0.3">
      <c r="A25" s="3"/>
      <c r="B25" s="3"/>
      <c r="C25" s="3"/>
      <c r="D25" s="3"/>
    </row>
    <row r="26" spans="1:11" ht="15.75" customHeight="1" x14ac:dyDescent="0.3">
      <c r="A26" s="3"/>
      <c r="B26" s="3"/>
      <c r="C26" s="3"/>
      <c r="D26" s="3"/>
    </row>
    <row r="27" spans="1:11" ht="15.75" customHeight="1" x14ac:dyDescent="0.35">
      <c r="A27" s="3"/>
      <c r="B27" s="3"/>
      <c r="C27" s="3"/>
      <c r="D27" s="3"/>
      <c r="E27" s="13" t="s">
        <v>15</v>
      </c>
      <c r="F27" s="14">
        <v>0.56999999999999995</v>
      </c>
    </row>
    <row r="28" spans="1:11" ht="15.6" x14ac:dyDescent="0.3">
      <c r="E28" s="15" t="s">
        <v>16</v>
      </c>
      <c r="F28" s="16">
        <f>(100-F27)/100</f>
        <v>0.99430000000000007</v>
      </c>
    </row>
  </sheetData>
  <mergeCells count="20">
    <mergeCell ref="I22:K22"/>
    <mergeCell ref="B15:D15"/>
    <mergeCell ref="B12:D12"/>
    <mergeCell ref="I23:K23"/>
    <mergeCell ref="A16:F16"/>
    <mergeCell ref="A1:F1"/>
    <mergeCell ref="A3:B3"/>
    <mergeCell ref="A4:F4"/>
    <mergeCell ref="B5:D5"/>
    <mergeCell ref="E2:F2"/>
    <mergeCell ref="B11:D11"/>
    <mergeCell ref="B14:D14"/>
    <mergeCell ref="B18:B20"/>
    <mergeCell ref="I21:K21"/>
    <mergeCell ref="B6:D6"/>
    <mergeCell ref="B7:D7"/>
    <mergeCell ref="B8:D8"/>
    <mergeCell ref="B9:D9"/>
    <mergeCell ref="B10:D10"/>
    <mergeCell ref="B13:D13"/>
  </mergeCells>
  <phoneticPr fontId="39" type="noConversion"/>
  <printOptions horizontalCentered="1"/>
  <pageMargins left="0.39374999999999999" right="0.39374999999999999" top="0.59027777777777801" bottom="0.78749999999999998" header="0.51180555555555496" footer="0.51180555555555496"/>
  <pageSetup paperSize="9" scale="78" firstPageNumber="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MB55"/>
  <sheetViews>
    <sheetView tabSelected="1" zoomScale="80" zoomScaleNormal="80" workbookViewId="0">
      <selection activeCell="F8" sqref="F8"/>
    </sheetView>
  </sheetViews>
  <sheetFormatPr defaultColWidth="9" defaultRowHeight="14.4" x14ac:dyDescent="0.3"/>
  <cols>
    <col min="1" max="1" width="8.59765625" style="1" customWidth="1"/>
    <col min="2" max="2" width="10.09765625" style="1" customWidth="1"/>
    <col min="3" max="3" width="8.59765625" style="1" customWidth="1"/>
    <col min="4" max="4" width="67.59765625" style="1" customWidth="1"/>
    <col min="5" max="5" width="7.59765625" style="17" customWidth="1"/>
    <col min="6" max="6" width="9.59765625" style="8" customWidth="1"/>
    <col min="7" max="9" width="10.59765625" style="1" customWidth="1"/>
    <col min="10" max="10" width="8.59765625" style="1" customWidth="1"/>
    <col min="11" max="11" width="17" style="8" customWidth="1"/>
    <col min="12" max="12" width="11.3984375" style="1" customWidth="1"/>
    <col min="13" max="1016" width="9" style="1"/>
  </cols>
  <sheetData>
    <row r="1" spans="1:1016" ht="132" customHeight="1" x14ac:dyDescent="0.3">
      <c r="A1" s="161"/>
      <c r="B1" s="161"/>
      <c r="C1" s="161"/>
      <c r="D1" s="161"/>
      <c r="E1" s="161"/>
      <c r="F1" s="161"/>
      <c r="G1" s="161"/>
      <c r="H1" s="161"/>
      <c r="I1" s="161"/>
      <c r="J1" s="161"/>
    </row>
    <row r="2" spans="1:1016" ht="15.75" customHeight="1" x14ac:dyDescent="0.3">
      <c r="A2" s="2" t="s">
        <v>0</v>
      </c>
      <c r="B2" s="2"/>
      <c r="C2" s="2"/>
      <c r="D2" s="3"/>
      <c r="E2" s="162" t="s">
        <v>1</v>
      </c>
      <c r="F2" s="162"/>
      <c r="G2" s="162" t="s">
        <v>2</v>
      </c>
      <c r="H2" s="162"/>
      <c r="I2" s="162" t="s">
        <v>3</v>
      </c>
      <c r="J2" s="162"/>
    </row>
    <row r="3" spans="1:1016" ht="45" customHeight="1" x14ac:dyDescent="0.3">
      <c r="A3" s="165" t="str">
        <f>ORCAMENTO!A3</f>
        <v>AMPLIAÇÃO DA EMEIF "NOSSA SENHORA DE LOURDES"</v>
      </c>
      <c r="B3" s="165"/>
      <c r="C3" s="165"/>
      <c r="D3" s="165"/>
      <c r="E3" s="166" t="str">
        <f>ORCAMENTO!C3</f>
        <v>SINAPI - 02/2023 - Pará</v>
      </c>
      <c r="F3" s="166"/>
      <c r="G3" s="167">
        <f>ORCAMENTO!D3</f>
        <v>0.28820000000000001</v>
      </c>
      <c r="H3" s="162"/>
      <c r="I3" s="168" t="str">
        <f>ORCAMENTO!E3</f>
        <v>Desonerado: 0,00%</v>
      </c>
      <c r="J3" s="168"/>
    </row>
    <row r="4" spans="1:1016" s="3" customFormat="1" ht="18" customHeight="1" x14ac:dyDescent="0.35">
      <c r="A4" s="169" t="s">
        <v>1079</v>
      </c>
      <c r="B4" s="169"/>
      <c r="C4" s="169"/>
      <c r="D4" s="169"/>
      <c r="E4" s="169"/>
      <c r="F4" s="169"/>
      <c r="G4" s="169"/>
      <c r="H4" s="169"/>
      <c r="I4" s="169"/>
      <c r="J4" s="169"/>
      <c r="K4" s="18"/>
    </row>
    <row r="5" spans="1:1016" ht="30" customHeight="1" x14ac:dyDescent="0.3">
      <c r="A5" s="19" t="s">
        <v>4</v>
      </c>
      <c r="B5" s="7" t="s">
        <v>17</v>
      </c>
      <c r="C5" s="6" t="s">
        <v>18</v>
      </c>
      <c r="D5" s="20" t="s">
        <v>5</v>
      </c>
      <c r="E5" s="19" t="s">
        <v>19</v>
      </c>
      <c r="F5" s="21" t="s">
        <v>20</v>
      </c>
      <c r="G5" s="7" t="s">
        <v>21</v>
      </c>
      <c r="H5" s="7" t="s">
        <v>22</v>
      </c>
      <c r="I5" s="7" t="s">
        <v>6</v>
      </c>
      <c r="J5" s="7" t="s">
        <v>7</v>
      </c>
    </row>
    <row r="6" spans="1:1016" s="85" customFormat="1" ht="21" customHeight="1" x14ac:dyDescent="0.3">
      <c r="A6" s="103" t="s">
        <v>23</v>
      </c>
      <c r="B6" s="104"/>
      <c r="C6" s="103"/>
      <c r="D6" s="103" t="s">
        <v>8</v>
      </c>
      <c r="E6" s="105"/>
      <c r="F6" s="106"/>
      <c r="G6" s="103"/>
      <c r="H6" s="103"/>
      <c r="I6" s="106">
        <f>SUM(I7:I8)</f>
        <v>20901.48</v>
      </c>
      <c r="J6" s="107">
        <f>I6 / H50</f>
        <v>0.11254640393124214</v>
      </c>
      <c r="K6" s="108">
        <f t="shared" ref="K6:K8" si="0">TRUNC(F6*G6,2)</f>
        <v>0</v>
      </c>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c r="AHD6" s="3"/>
      <c r="AHE6" s="3"/>
      <c r="AHF6" s="3"/>
      <c r="AHG6" s="3"/>
      <c r="AHH6" s="3"/>
      <c r="AHI6" s="3"/>
      <c r="AHJ6" s="3"/>
      <c r="AHK6" s="3"/>
      <c r="AHL6" s="3"/>
      <c r="AHM6" s="3"/>
      <c r="AHN6" s="3"/>
      <c r="AHO6" s="3"/>
      <c r="AHP6" s="3"/>
      <c r="AHQ6" s="3"/>
      <c r="AHR6" s="3"/>
      <c r="AHS6" s="3"/>
      <c r="AHT6" s="3"/>
      <c r="AHU6" s="3"/>
      <c r="AHV6" s="3"/>
      <c r="AHW6" s="3"/>
      <c r="AHX6" s="3"/>
      <c r="AHY6" s="3"/>
      <c r="AHZ6" s="3"/>
      <c r="AIA6" s="3"/>
      <c r="AIB6" s="3"/>
      <c r="AIC6" s="3"/>
      <c r="AID6" s="3"/>
      <c r="AIE6" s="3"/>
      <c r="AIF6" s="3"/>
      <c r="AIG6" s="3"/>
      <c r="AIH6" s="3"/>
      <c r="AII6" s="3"/>
      <c r="AIJ6" s="3"/>
      <c r="AIK6" s="3"/>
      <c r="AIL6" s="3"/>
      <c r="AIM6" s="3"/>
      <c r="AIN6" s="3"/>
      <c r="AIO6" s="3"/>
      <c r="AIP6" s="3"/>
      <c r="AIQ6" s="3"/>
      <c r="AIR6" s="3"/>
      <c r="AIS6" s="3"/>
      <c r="AIT6" s="3"/>
      <c r="AIU6" s="3"/>
      <c r="AIV6" s="3"/>
      <c r="AIW6" s="3"/>
      <c r="AIX6" s="3"/>
      <c r="AIY6" s="3"/>
      <c r="AIZ6" s="3"/>
      <c r="AJA6" s="3"/>
      <c r="AJB6" s="3"/>
      <c r="AJC6" s="3"/>
      <c r="AJD6" s="3"/>
      <c r="AJE6" s="3"/>
      <c r="AJF6" s="3"/>
      <c r="AJG6" s="3"/>
      <c r="AJH6" s="3"/>
      <c r="AJI6" s="3"/>
      <c r="AJJ6" s="3"/>
      <c r="AJK6" s="3"/>
      <c r="AJL6" s="3"/>
      <c r="AJM6" s="3"/>
      <c r="AJN6" s="3"/>
      <c r="AJO6" s="3"/>
      <c r="AJP6" s="3"/>
      <c r="AJQ6" s="3"/>
      <c r="AJR6" s="3"/>
      <c r="AJS6" s="3"/>
      <c r="AJT6" s="3"/>
      <c r="AJU6" s="3"/>
      <c r="AJV6" s="3"/>
      <c r="AJW6" s="3"/>
      <c r="AJX6" s="3"/>
      <c r="AJY6" s="3"/>
      <c r="AJZ6" s="3"/>
      <c r="AKA6" s="3"/>
      <c r="AKB6" s="3"/>
      <c r="AKC6" s="3"/>
      <c r="AKD6" s="3"/>
      <c r="AKE6" s="3"/>
      <c r="AKF6" s="3"/>
      <c r="AKG6" s="3"/>
      <c r="AKH6" s="3"/>
      <c r="AKI6" s="3"/>
      <c r="AKJ6" s="3"/>
      <c r="AKK6" s="3"/>
      <c r="AKL6" s="3"/>
      <c r="AKM6" s="3"/>
      <c r="AKN6" s="3"/>
      <c r="AKO6" s="3"/>
      <c r="AKP6" s="3"/>
      <c r="AKQ6" s="3"/>
      <c r="AKR6" s="3"/>
      <c r="AKS6" s="3"/>
      <c r="AKT6" s="3"/>
      <c r="AKU6" s="3"/>
      <c r="AKV6" s="3"/>
      <c r="AKW6" s="3"/>
      <c r="AKX6" s="3"/>
      <c r="AKY6" s="3"/>
      <c r="AKZ6" s="3"/>
      <c r="ALA6" s="3"/>
      <c r="ALB6" s="3"/>
      <c r="ALC6" s="3"/>
      <c r="ALD6" s="3"/>
      <c r="ALE6" s="3"/>
      <c r="ALF6" s="3"/>
      <c r="ALG6" s="3"/>
      <c r="ALH6" s="3"/>
      <c r="ALI6" s="3"/>
      <c r="ALJ6" s="3"/>
      <c r="ALK6" s="3"/>
      <c r="ALL6" s="3"/>
      <c r="ALM6" s="3"/>
      <c r="ALN6" s="3"/>
      <c r="ALO6" s="3"/>
      <c r="ALP6" s="3"/>
      <c r="ALQ6" s="3"/>
      <c r="ALR6" s="3"/>
      <c r="ALS6" s="3"/>
      <c r="ALT6" s="3"/>
      <c r="ALU6" s="3"/>
      <c r="ALV6" s="3"/>
      <c r="ALW6" s="3"/>
      <c r="ALX6" s="3"/>
      <c r="ALY6" s="3"/>
      <c r="ALZ6" s="3"/>
      <c r="AMA6" s="3"/>
      <c r="AMB6" s="3"/>
    </row>
    <row r="7" spans="1:1016" ht="21" customHeight="1" x14ac:dyDescent="0.3">
      <c r="A7" s="88" t="s">
        <v>275</v>
      </c>
      <c r="B7" s="90" t="s">
        <v>276</v>
      </c>
      <c r="C7" s="88" t="s">
        <v>25</v>
      </c>
      <c r="D7" s="110" t="s">
        <v>277</v>
      </c>
      <c r="E7" s="89" t="s">
        <v>278</v>
      </c>
      <c r="F7" s="111">
        <v>1</v>
      </c>
      <c r="G7" s="111">
        <f>CPU!J73</f>
        <v>8783.24</v>
      </c>
      <c r="H7" s="111">
        <f t="shared" ref="H7:H46" si="1">TRUNC(G7 * (1 + 28.82 / 100), 2)</f>
        <v>11314.56</v>
      </c>
      <c r="I7" s="111">
        <f t="shared" ref="I7:I8" si="2">TRUNC(F7 * H7, 2)</f>
        <v>11314.56</v>
      </c>
      <c r="J7" s="114">
        <f>I7 / H50</f>
        <v>6.0924539317994471E-2</v>
      </c>
      <c r="K7" s="108">
        <f t="shared" si="0"/>
        <v>8783.24</v>
      </c>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row>
    <row r="8" spans="1:1016" ht="21" customHeight="1" x14ac:dyDescent="0.3">
      <c r="A8" s="88" t="s">
        <v>279</v>
      </c>
      <c r="B8" s="90" t="s">
        <v>280</v>
      </c>
      <c r="C8" s="88" t="s">
        <v>25</v>
      </c>
      <c r="D8" s="110" t="s">
        <v>281</v>
      </c>
      <c r="E8" s="89" t="s">
        <v>30</v>
      </c>
      <c r="F8" s="111">
        <v>0.16600000000000001</v>
      </c>
      <c r="G8" s="111">
        <f>CPU!J79</f>
        <v>44832</v>
      </c>
      <c r="H8" s="111">
        <f t="shared" si="1"/>
        <v>57752.58</v>
      </c>
      <c r="I8" s="111">
        <f t="shared" si="2"/>
        <v>9586.92</v>
      </c>
      <c r="J8" s="114">
        <f>I8 / H50</f>
        <v>5.1621864613247671E-2</v>
      </c>
      <c r="K8" s="108">
        <f t="shared" si="0"/>
        <v>7442.11</v>
      </c>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c r="ALZ8"/>
      <c r="AMA8"/>
      <c r="AMB8"/>
    </row>
    <row r="9" spans="1:1016" s="85" customFormat="1" ht="21" customHeight="1" x14ac:dyDescent="0.3">
      <c r="A9" s="103">
        <v>2</v>
      </c>
      <c r="B9" s="104"/>
      <c r="C9" s="103"/>
      <c r="D9" s="103" t="s">
        <v>261</v>
      </c>
      <c r="E9" s="105"/>
      <c r="F9" s="106"/>
      <c r="G9" s="103"/>
      <c r="H9" s="103"/>
      <c r="I9" s="106">
        <f>SUM(I10:I11)</f>
        <v>58104.97</v>
      </c>
      <c r="J9" s="107">
        <f>I9 / H50</f>
        <v>0.31287284077647648</v>
      </c>
      <c r="K9" s="108">
        <f t="shared" ref="K9:K46" si="3">TRUNC(F9*G9,2)</f>
        <v>0</v>
      </c>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row>
    <row r="10" spans="1:1016" ht="48" customHeight="1" x14ac:dyDescent="0.3">
      <c r="A10" s="88" t="s">
        <v>1048</v>
      </c>
      <c r="B10" s="90" t="s">
        <v>289</v>
      </c>
      <c r="C10" s="88" t="s">
        <v>27</v>
      </c>
      <c r="D10" s="110" t="s">
        <v>290</v>
      </c>
      <c r="E10" s="89" t="s">
        <v>29</v>
      </c>
      <c r="F10" s="111">
        <v>72</v>
      </c>
      <c r="G10" s="111">
        <f>CPU!J95</f>
        <v>91.34</v>
      </c>
      <c r="H10" s="111">
        <f t="shared" si="1"/>
        <v>117.66</v>
      </c>
      <c r="I10" s="111">
        <f t="shared" ref="I10:I11" si="4">TRUNC(F10 * H10, 2)</f>
        <v>8471.52</v>
      </c>
      <c r="J10" s="114">
        <f>I10 / H50</f>
        <v>4.5615866045447331E-2</v>
      </c>
      <c r="K10" s="108">
        <f t="shared" si="3"/>
        <v>6576.48</v>
      </c>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c r="ALZ10"/>
      <c r="AMA10"/>
      <c r="AMB10"/>
    </row>
    <row r="11" spans="1:1016" ht="48" customHeight="1" x14ac:dyDescent="0.3">
      <c r="A11" s="88" t="s">
        <v>1049</v>
      </c>
      <c r="B11" s="90" t="s">
        <v>291</v>
      </c>
      <c r="C11" s="88" t="s">
        <v>27</v>
      </c>
      <c r="D11" s="110" t="s">
        <v>292</v>
      </c>
      <c r="E11" s="89" t="s">
        <v>28</v>
      </c>
      <c r="F11" s="111">
        <v>11.12</v>
      </c>
      <c r="G11" s="111">
        <f>CPU!J107</f>
        <v>3464.87</v>
      </c>
      <c r="H11" s="111">
        <f t="shared" si="1"/>
        <v>4463.4399999999996</v>
      </c>
      <c r="I11" s="111">
        <f t="shared" si="4"/>
        <v>49633.45</v>
      </c>
      <c r="J11" s="114">
        <f>I11 / H50</f>
        <v>0.26725697473102911</v>
      </c>
      <c r="K11" s="108">
        <f t="shared" si="3"/>
        <v>38529.35</v>
      </c>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row>
    <row r="12" spans="1:1016" s="85" customFormat="1" ht="21" customHeight="1" x14ac:dyDescent="0.3">
      <c r="A12" s="103">
        <v>3</v>
      </c>
      <c r="B12" s="104"/>
      <c r="C12" s="103"/>
      <c r="D12" s="103" t="s">
        <v>262</v>
      </c>
      <c r="E12" s="105"/>
      <c r="F12" s="106"/>
      <c r="G12" s="103"/>
      <c r="H12" s="103"/>
      <c r="I12" s="106">
        <f>SUM(I13:I14)</f>
        <v>18654.739999999998</v>
      </c>
      <c r="J12" s="107">
        <f>I12 / H50</f>
        <v>0.10044857604687801</v>
      </c>
      <c r="K12" s="108">
        <f t="shared" si="3"/>
        <v>0</v>
      </c>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c r="GS12" s="3"/>
      <c r="GT12" s="3"/>
      <c r="GU12" s="3"/>
      <c r="GV12" s="3"/>
      <c r="GW12" s="3"/>
      <c r="GX12" s="3"/>
      <c r="GY12" s="3"/>
      <c r="GZ12" s="3"/>
      <c r="HA12" s="3"/>
      <c r="HB12" s="3"/>
      <c r="HC12" s="3"/>
      <c r="HD12" s="3"/>
      <c r="HE12" s="3"/>
      <c r="HF12" s="3"/>
      <c r="HG12" s="3"/>
      <c r="HH12" s="3"/>
      <c r="HI12" s="3"/>
      <c r="HJ12" s="3"/>
      <c r="HK12" s="3"/>
      <c r="HL12" s="3"/>
      <c r="HM12" s="3"/>
      <c r="HN12" s="3"/>
      <c r="HO12" s="3"/>
      <c r="HP12" s="3"/>
      <c r="HQ12" s="3"/>
      <c r="HR12" s="3"/>
      <c r="HS12" s="3"/>
      <c r="HT12" s="3"/>
      <c r="HU12" s="3"/>
      <c r="HV12" s="3"/>
      <c r="HW12" s="3"/>
      <c r="HX12" s="3"/>
      <c r="HY12" s="3"/>
      <c r="HZ12" s="3"/>
      <c r="IA12" s="3"/>
      <c r="IB12" s="3"/>
      <c r="IC12" s="3"/>
      <c r="ID12" s="3"/>
      <c r="IE12" s="3"/>
      <c r="IF12" s="3"/>
      <c r="IG12" s="3"/>
      <c r="IH12" s="3"/>
      <c r="II12" s="3"/>
      <c r="IJ12" s="3"/>
      <c r="IK12" s="3"/>
      <c r="IL12" s="3"/>
      <c r="IM12" s="3"/>
      <c r="IN12" s="3"/>
      <c r="IO12" s="3"/>
      <c r="IP12" s="3"/>
      <c r="IQ12" s="3"/>
      <c r="IR12" s="3"/>
      <c r="IS12" s="3"/>
      <c r="IT12" s="3"/>
      <c r="IU12" s="3"/>
      <c r="IV12" s="3"/>
      <c r="IW12" s="3"/>
      <c r="IX12" s="3"/>
      <c r="IY12" s="3"/>
      <c r="IZ12" s="3"/>
      <c r="JA12" s="3"/>
      <c r="JB12" s="3"/>
      <c r="JC12" s="3"/>
      <c r="JD12" s="3"/>
      <c r="JE12" s="3"/>
      <c r="JF12" s="3"/>
      <c r="JG12" s="3"/>
      <c r="JH12" s="3"/>
      <c r="JI12" s="3"/>
      <c r="JJ12" s="3"/>
      <c r="JK12" s="3"/>
      <c r="JL12" s="3"/>
      <c r="JM12" s="3"/>
      <c r="JN12" s="3"/>
      <c r="JO12" s="3"/>
      <c r="JP12" s="3"/>
      <c r="JQ12" s="3"/>
      <c r="JR12" s="3"/>
      <c r="JS12" s="3"/>
      <c r="JT12" s="3"/>
      <c r="JU12" s="3"/>
      <c r="JV12" s="3"/>
      <c r="JW12" s="3"/>
      <c r="JX12" s="3"/>
      <c r="JY12" s="3"/>
      <c r="JZ12" s="3"/>
      <c r="KA12" s="3"/>
      <c r="KB12" s="3"/>
      <c r="KC12" s="3"/>
      <c r="KD12" s="3"/>
      <c r="KE12" s="3"/>
      <c r="KF12" s="3"/>
      <c r="KG12" s="3"/>
      <c r="KH12" s="3"/>
      <c r="KI12" s="3"/>
      <c r="KJ12" s="3"/>
      <c r="KK12" s="3"/>
      <c r="KL12" s="3"/>
      <c r="KM12" s="3"/>
      <c r="KN12" s="3"/>
      <c r="KO12" s="3"/>
      <c r="KP12" s="3"/>
      <c r="KQ12" s="3"/>
      <c r="KR12" s="3"/>
      <c r="KS12" s="3"/>
      <c r="KT12" s="3"/>
      <c r="KU12" s="3"/>
      <c r="KV12" s="3"/>
      <c r="KW12" s="3"/>
      <c r="KX12" s="3"/>
      <c r="KY12" s="3"/>
      <c r="KZ12" s="3"/>
      <c r="LA12" s="3"/>
      <c r="LB12" s="3"/>
      <c r="LC12" s="3"/>
      <c r="LD12" s="3"/>
      <c r="LE12" s="3"/>
      <c r="LF12" s="3"/>
      <c r="LG12" s="3"/>
      <c r="LH12" s="3"/>
      <c r="LI12" s="3"/>
      <c r="LJ12" s="3"/>
      <c r="LK12" s="3"/>
      <c r="LL12" s="3"/>
      <c r="LM12" s="3"/>
      <c r="LN12" s="3"/>
      <c r="LO12" s="3"/>
      <c r="LP12" s="3"/>
      <c r="LQ12" s="3"/>
      <c r="LR12" s="3"/>
      <c r="LS12" s="3"/>
      <c r="LT12" s="3"/>
      <c r="LU12" s="3"/>
      <c r="LV12" s="3"/>
      <c r="LW12" s="3"/>
      <c r="LX12" s="3"/>
      <c r="LY12" s="3"/>
      <c r="LZ12" s="3"/>
      <c r="MA12" s="3"/>
      <c r="MB12" s="3"/>
      <c r="MC12" s="3"/>
      <c r="MD12" s="3"/>
      <c r="ME12" s="3"/>
      <c r="MF12" s="3"/>
      <c r="MG12" s="3"/>
      <c r="MH12" s="3"/>
      <c r="MI12" s="3"/>
      <c r="MJ12" s="3"/>
      <c r="MK12" s="3"/>
      <c r="ML12" s="3"/>
      <c r="MM12" s="3"/>
      <c r="MN12" s="3"/>
      <c r="MO12" s="3"/>
      <c r="MP12" s="3"/>
      <c r="MQ12" s="3"/>
      <c r="MR12" s="3"/>
      <c r="MS12" s="3"/>
      <c r="MT12" s="3"/>
      <c r="MU12" s="3"/>
      <c r="MV12" s="3"/>
      <c r="MW12" s="3"/>
      <c r="MX12" s="3"/>
      <c r="MY12" s="3"/>
      <c r="MZ12" s="3"/>
      <c r="NA12" s="3"/>
      <c r="NB12" s="3"/>
      <c r="NC12" s="3"/>
      <c r="ND12" s="3"/>
      <c r="NE12" s="3"/>
      <c r="NF12" s="3"/>
      <c r="NG12" s="3"/>
      <c r="NH12" s="3"/>
      <c r="NI12" s="3"/>
      <c r="NJ12" s="3"/>
      <c r="NK12" s="3"/>
      <c r="NL12" s="3"/>
      <c r="NM12" s="3"/>
      <c r="NN12" s="3"/>
      <c r="NO12" s="3"/>
      <c r="NP12" s="3"/>
      <c r="NQ12" s="3"/>
      <c r="NR12" s="3"/>
      <c r="NS12" s="3"/>
      <c r="NT12" s="3"/>
      <c r="NU12" s="3"/>
      <c r="NV12" s="3"/>
      <c r="NW12" s="3"/>
      <c r="NX12" s="3"/>
      <c r="NY12" s="3"/>
      <c r="NZ12" s="3"/>
      <c r="OA12" s="3"/>
      <c r="OB12" s="3"/>
      <c r="OC12" s="3"/>
      <c r="OD12" s="3"/>
      <c r="OE12" s="3"/>
      <c r="OF12" s="3"/>
      <c r="OG12" s="3"/>
      <c r="OH12" s="3"/>
      <c r="OI12" s="3"/>
      <c r="OJ12" s="3"/>
      <c r="OK12" s="3"/>
      <c r="OL12" s="3"/>
      <c r="OM12" s="3"/>
      <c r="ON12" s="3"/>
      <c r="OO12" s="3"/>
      <c r="OP12" s="3"/>
      <c r="OQ12" s="3"/>
      <c r="OR12" s="3"/>
      <c r="OS12" s="3"/>
      <c r="OT12" s="3"/>
      <c r="OU12" s="3"/>
      <c r="OV12" s="3"/>
      <c r="OW12" s="3"/>
      <c r="OX12" s="3"/>
      <c r="OY12" s="3"/>
      <c r="OZ12" s="3"/>
      <c r="PA12" s="3"/>
      <c r="PB12" s="3"/>
      <c r="PC12" s="3"/>
      <c r="PD12" s="3"/>
      <c r="PE12" s="3"/>
      <c r="PF12" s="3"/>
      <c r="PG12" s="3"/>
      <c r="PH12" s="3"/>
      <c r="PI12" s="3"/>
      <c r="PJ12" s="3"/>
      <c r="PK12" s="3"/>
      <c r="PL12" s="3"/>
      <c r="PM12" s="3"/>
      <c r="PN12" s="3"/>
      <c r="PO12" s="3"/>
      <c r="PP12" s="3"/>
      <c r="PQ12" s="3"/>
      <c r="PR12" s="3"/>
      <c r="PS12" s="3"/>
      <c r="PT12" s="3"/>
      <c r="PU12" s="3"/>
      <c r="PV12" s="3"/>
      <c r="PW12" s="3"/>
      <c r="PX12" s="3"/>
      <c r="PY12" s="3"/>
      <c r="PZ12" s="3"/>
      <c r="QA12" s="3"/>
      <c r="QB12" s="3"/>
      <c r="QC12" s="3"/>
      <c r="QD12" s="3"/>
      <c r="QE12" s="3"/>
      <c r="QF12" s="3"/>
      <c r="QG12" s="3"/>
      <c r="QH12" s="3"/>
      <c r="QI12" s="3"/>
      <c r="QJ12" s="3"/>
      <c r="QK12" s="3"/>
      <c r="QL12" s="3"/>
      <c r="QM12" s="3"/>
      <c r="QN12" s="3"/>
      <c r="QO12" s="3"/>
      <c r="QP12" s="3"/>
      <c r="QQ12" s="3"/>
      <c r="QR12" s="3"/>
      <c r="QS12" s="3"/>
      <c r="QT12" s="3"/>
      <c r="QU12" s="3"/>
      <c r="QV12" s="3"/>
      <c r="QW12" s="3"/>
      <c r="QX12" s="3"/>
      <c r="QY12" s="3"/>
      <c r="QZ12" s="3"/>
      <c r="RA12" s="3"/>
      <c r="RB12" s="3"/>
      <c r="RC12" s="3"/>
      <c r="RD12" s="3"/>
      <c r="RE12" s="3"/>
      <c r="RF12" s="3"/>
      <c r="RG12" s="3"/>
      <c r="RH12" s="3"/>
      <c r="RI12" s="3"/>
      <c r="RJ12" s="3"/>
      <c r="RK12" s="3"/>
      <c r="RL12" s="3"/>
      <c r="RM12" s="3"/>
      <c r="RN12" s="3"/>
      <c r="RO12" s="3"/>
      <c r="RP12" s="3"/>
      <c r="RQ12" s="3"/>
      <c r="RR12" s="3"/>
      <c r="RS12" s="3"/>
      <c r="RT12" s="3"/>
      <c r="RU12" s="3"/>
      <c r="RV12" s="3"/>
      <c r="RW12" s="3"/>
      <c r="RX12" s="3"/>
      <c r="RY12" s="3"/>
      <c r="RZ12" s="3"/>
      <c r="SA12" s="3"/>
      <c r="SB12" s="3"/>
      <c r="SC12" s="3"/>
      <c r="SD12" s="3"/>
      <c r="SE12" s="3"/>
      <c r="SF12" s="3"/>
      <c r="SG12" s="3"/>
      <c r="SH12" s="3"/>
      <c r="SI12" s="3"/>
      <c r="SJ12" s="3"/>
      <c r="SK12" s="3"/>
      <c r="SL12" s="3"/>
      <c r="SM12" s="3"/>
      <c r="SN12" s="3"/>
      <c r="SO12" s="3"/>
      <c r="SP12" s="3"/>
      <c r="SQ12" s="3"/>
      <c r="SR12" s="3"/>
      <c r="SS12" s="3"/>
      <c r="ST12" s="3"/>
      <c r="SU12" s="3"/>
      <c r="SV12" s="3"/>
      <c r="SW12" s="3"/>
      <c r="SX12" s="3"/>
      <c r="SY12" s="3"/>
      <c r="SZ12" s="3"/>
      <c r="TA12" s="3"/>
      <c r="TB12" s="3"/>
      <c r="TC12" s="3"/>
      <c r="TD12" s="3"/>
      <c r="TE12" s="3"/>
      <c r="TF12" s="3"/>
      <c r="TG12" s="3"/>
      <c r="TH12" s="3"/>
      <c r="TI12" s="3"/>
      <c r="TJ12" s="3"/>
      <c r="TK12" s="3"/>
      <c r="TL12" s="3"/>
      <c r="TM12" s="3"/>
      <c r="TN12" s="3"/>
      <c r="TO12" s="3"/>
      <c r="TP12" s="3"/>
      <c r="TQ12" s="3"/>
      <c r="TR12" s="3"/>
      <c r="TS12" s="3"/>
      <c r="TT12" s="3"/>
      <c r="TU12" s="3"/>
      <c r="TV12" s="3"/>
      <c r="TW12" s="3"/>
      <c r="TX12" s="3"/>
      <c r="TY12" s="3"/>
      <c r="TZ12" s="3"/>
      <c r="UA12" s="3"/>
      <c r="UB12" s="3"/>
      <c r="UC12" s="3"/>
      <c r="UD12" s="3"/>
      <c r="UE12" s="3"/>
      <c r="UF12" s="3"/>
      <c r="UG12" s="3"/>
      <c r="UH12" s="3"/>
      <c r="UI12" s="3"/>
      <c r="UJ12" s="3"/>
      <c r="UK12" s="3"/>
      <c r="UL12" s="3"/>
      <c r="UM12" s="3"/>
      <c r="UN12" s="3"/>
      <c r="UO12" s="3"/>
      <c r="UP12" s="3"/>
      <c r="UQ12" s="3"/>
      <c r="UR12" s="3"/>
      <c r="US12" s="3"/>
      <c r="UT12" s="3"/>
      <c r="UU12" s="3"/>
      <c r="UV12" s="3"/>
      <c r="UW12" s="3"/>
      <c r="UX12" s="3"/>
      <c r="UY12" s="3"/>
      <c r="UZ12" s="3"/>
      <c r="VA12" s="3"/>
      <c r="VB12" s="3"/>
      <c r="VC12" s="3"/>
      <c r="VD12" s="3"/>
      <c r="VE12" s="3"/>
      <c r="VF12" s="3"/>
      <c r="VG12" s="3"/>
      <c r="VH12" s="3"/>
      <c r="VI12" s="3"/>
      <c r="VJ12" s="3"/>
      <c r="VK12" s="3"/>
      <c r="VL12" s="3"/>
      <c r="VM12" s="3"/>
      <c r="VN12" s="3"/>
      <c r="VO12" s="3"/>
      <c r="VP12" s="3"/>
      <c r="VQ12" s="3"/>
      <c r="VR12" s="3"/>
      <c r="VS12" s="3"/>
      <c r="VT12" s="3"/>
      <c r="VU12" s="3"/>
      <c r="VV12" s="3"/>
      <c r="VW12" s="3"/>
      <c r="VX12" s="3"/>
      <c r="VY12" s="3"/>
      <c r="VZ12" s="3"/>
      <c r="WA12" s="3"/>
      <c r="WB12" s="3"/>
      <c r="WC12" s="3"/>
      <c r="WD12" s="3"/>
      <c r="WE12" s="3"/>
      <c r="WF12" s="3"/>
      <c r="WG12" s="3"/>
      <c r="WH12" s="3"/>
      <c r="WI12" s="3"/>
      <c r="WJ12" s="3"/>
      <c r="WK12" s="3"/>
      <c r="WL12" s="3"/>
      <c r="WM12" s="3"/>
      <c r="WN12" s="3"/>
      <c r="WO12" s="3"/>
      <c r="WP12" s="3"/>
      <c r="WQ12" s="3"/>
      <c r="WR12" s="3"/>
      <c r="WS12" s="3"/>
      <c r="WT12" s="3"/>
      <c r="WU12" s="3"/>
      <c r="WV12" s="3"/>
      <c r="WW12" s="3"/>
      <c r="WX12" s="3"/>
      <c r="WY12" s="3"/>
      <c r="WZ12" s="3"/>
      <c r="XA12" s="3"/>
      <c r="XB12" s="3"/>
      <c r="XC12" s="3"/>
      <c r="XD12" s="3"/>
      <c r="XE12" s="3"/>
      <c r="XF12" s="3"/>
      <c r="XG12" s="3"/>
      <c r="XH12" s="3"/>
      <c r="XI12" s="3"/>
      <c r="XJ12" s="3"/>
      <c r="XK12" s="3"/>
      <c r="XL12" s="3"/>
      <c r="XM12" s="3"/>
      <c r="XN12" s="3"/>
      <c r="XO12" s="3"/>
      <c r="XP12" s="3"/>
      <c r="XQ12" s="3"/>
      <c r="XR12" s="3"/>
      <c r="XS12" s="3"/>
      <c r="XT12" s="3"/>
      <c r="XU12" s="3"/>
      <c r="XV12" s="3"/>
      <c r="XW12" s="3"/>
      <c r="XX12" s="3"/>
      <c r="XY12" s="3"/>
      <c r="XZ12" s="3"/>
      <c r="YA12" s="3"/>
      <c r="YB12" s="3"/>
      <c r="YC12" s="3"/>
      <c r="YD12" s="3"/>
      <c r="YE12" s="3"/>
      <c r="YF12" s="3"/>
      <c r="YG12" s="3"/>
      <c r="YH12" s="3"/>
      <c r="YI12" s="3"/>
      <c r="YJ12" s="3"/>
      <c r="YK12" s="3"/>
      <c r="YL12" s="3"/>
      <c r="YM12" s="3"/>
      <c r="YN12" s="3"/>
      <c r="YO12" s="3"/>
      <c r="YP12" s="3"/>
      <c r="YQ12" s="3"/>
      <c r="YR12" s="3"/>
      <c r="YS12" s="3"/>
      <c r="YT12" s="3"/>
      <c r="YU12" s="3"/>
      <c r="YV12" s="3"/>
      <c r="YW12" s="3"/>
      <c r="YX12" s="3"/>
      <c r="YY12" s="3"/>
      <c r="YZ12" s="3"/>
      <c r="ZA12" s="3"/>
      <c r="ZB12" s="3"/>
      <c r="ZC12" s="3"/>
      <c r="ZD12" s="3"/>
      <c r="ZE12" s="3"/>
      <c r="ZF12" s="3"/>
      <c r="ZG12" s="3"/>
      <c r="ZH12" s="3"/>
      <c r="ZI12" s="3"/>
      <c r="ZJ12" s="3"/>
      <c r="ZK12" s="3"/>
      <c r="ZL12" s="3"/>
      <c r="ZM12" s="3"/>
      <c r="ZN12" s="3"/>
      <c r="ZO12" s="3"/>
      <c r="ZP12" s="3"/>
      <c r="ZQ12" s="3"/>
      <c r="ZR12" s="3"/>
      <c r="ZS12" s="3"/>
      <c r="ZT12" s="3"/>
      <c r="ZU12" s="3"/>
      <c r="ZV12" s="3"/>
      <c r="ZW12" s="3"/>
      <c r="ZX12" s="3"/>
      <c r="ZY12" s="3"/>
      <c r="ZZ12" s="3"/>
      <c r="AAA12" s="3"/>
      <c r="AAB12" s="3"/>
      <c r="AAC12" s="3"/>
      <c r="AAD12" s="3"/>
      <c r="AAE12" s="3"/>
      <c r="AAF12" s="3"/>
      <c r="AAG12" s="3"/>
      <c r="AAH12" s="3"/>
      <c r="AAI12" s="3"/>
      <c r="AAJ12" s="3"/>
      <c r="AAK12" s="3"/>
      <c r="AAL12" s="3"/>
      <c r="AAM12" s="3"/>
      <c r="AAN12" s="3"/>
      <c r="AAO12" s="3"/>
      <c r="AAP12" s="3"/>
      <c r="AAQ12" s="3"/>
      <c r="AAR12" s="3"/>
      <c r="AAS12" s="3"/>
      <c r="AAT12" s="3"/>
      <c r="AAU12" s="3"/>
      <c r="AAV12" s="3"/>
      <c r="AAW12" s="3"/>
      <c r="AAX12" s="3"/>
      <c r="AAY12" s="3"/>
      <c r="AAZ12" s="3"/>
      <c r="ABA12" s="3"/>
      <c r="ABB12" s="3"/>
      <c r="ABC12" s="3"/>
      <c r="ABD12" s="3"/>
      <c r="ABE12" s="3"/>
      <c r="ABF12" s="3"/>
      <c r="ABG12" s="3"/>
      <c r="ABH12" s="3"/>
      <c r="ABI12" s="3"/>
      <c r="ABJ12" s="3"/>
      <c r="ABK12" s="3"/>
      <c r="ABL12" s="3"/>
      <c r="ABM12" s="3"/>
      <c r="ABN12" s="3"/>
      <c r="ABO12" s="3"/>
      <c r="ABP12" s="3"/>
      <c r="ABQ12" s="3"/>
      <c r="ABR12" s="3"/>
      <c r="ABS12" s="3"/>
      <c r="ABT12" s="3"/>
      <c r="ABU12" s="3"/>
      <c r="ABV12" s="3"/>
      <c r="ABW12" s="3"/>
      <c r="ABX12" s="3"/>
      <c r="ABY12" s="3"/>
      <c r="ABZ12" s="3"/>
      <c r="ACA12" s="3"/>
      <c r="ACB12" s="3"/>
      <c r="ACC12" s="3"/>
      <c r="ACD12" s="3"/>
      <c r="ACE12" s="3"/>
      <c r="ACF12" s="3"/>
      <c r="ACG12" s="3"/>
      <c r="ACH12" s="3"/>
      <c r="ACI12" s="3"/>
      <c r="ACJ12" s="3"/>
      <c r="ACK12" s="3"/>
      <c r="ACL12" s="3"/>
      <c r="ACM12" s="3"/>
      <c r="ACN12" s="3"/>
      <c r="ACO12" s="3"/>
      <c r="ACP12" s="3"/>
      <c r="ACQ12" s="3"/>
      <c r="ACR12" s="3"/>
      <c r="ACS12" s="3"/>
      <c r="ACT12" s="3"/>
      <c r="ACU12" s="3"/>
      <c r="ACV12" s="3"/>
      <c r="ACW12" s="3"/>
      <c r="ACX12" s="3"/>
      <c r="ACY12" s="3"/>
      <c r="ACZ12" s="3"/>
      <c r="ADA12" s="3"/>
      <c r="ADB12" s="3"/>
      <c r="ADC12" s="3"/>
      <c r="ADD12" s="3"/>
      <c r="ADE12" s="3"/>
      <c r="ADF12" s="3"/>
      <c r="ADG12" s="3"/>
      <c r="ADH12" s="3"/>
      <c r="ADI12" s="3"/>
      <c r="ADJ12" s="3"/>
      <c r="ADK12" s="3"/>
      <c r="ADL12" s="3"/>
      <c r="ADM12" s="3"/>
      <c r="ADN12" s="3"/>
      <c r="ADO12" s="3"/>
      <c r="ADP12" s="3"/>
      <c r="ADQ12" s="3"/>
      <c r="ADR12" s="3"/>
      <c r="ADS12" s="3"/>
      <c r="ADT12" s="3"/>
      <c r="ADU12" s="3"/>
      <c r="ADV12" s="3"/>
      <c r="ADW12" s="3"/>
      <c r="ADX12" s="3"/>
      <c r="ADY12" s="3"/>
      <c r="ADZ12" s="3"/>
      <c r="AEA12" s="3"/>
      <c r="AEB12" s="3"/>
      <c r="AEC12" s="3"/>
      <c r="AED12" s="3"/>
      <c r="AEE12" s="3"/>
      <c r="AEF12" s="3"/>
      <c r="AEG12" s="3"/>
      <c r="AEH12" s="3"/>
      <c r="AEI12" s="3"/>
      <c r="AEJ12" s="3"/>
      <c r="AEK12" s="3"/>
      <c r="AEL12" s="3"/>
      <c r="AEM12" s="3"/>
      <c r="AEN12" s="3"/>
      <c r="AEO12" s="3"/>
      <c r="AEP12" s="3"/>
      <c r="AEQ12" s="3"/>
      <c r="AER12" s="3"/>
      <c r="AES12" s="3"/>
      <c r="AET12" s="3"/>
      <c r="AEU12" s="3"/>
      <c r="AEV12" s="3"/>
      <c r="AEW12" s="3"/>
      <c r="AEX12" s="3"/>
      <c r="AEY12" s="3"/>
      <c r="AEZ12" s="3"/>
      <c r="AFA12" s="3"/>
      <c r="AFB12" s="3"/>
      <c r="AFC12" s="3"/>
      <c r="AFD12" s="3"/>
      <c r="AFE12" s="3"/>
      <c r="AFF12" s="3"/>
      <c r="AFG12" s="3"/>
      <c r="AFH12" s="3"/>
      <c r="AFI12" s="3"/>
      <c r="AFJ12" s="3"/>
      <c r="AFK12" s="3"/>
      <c r="AFL12" s="3"/>
      <c r="AFM12" s="3"/>
      <c r="AFN12" s="3"/>
      <c r="AFO12" s="3"/>
      <c r="AFP12" s="3"/>
      <c r="AFQ12" s="3"/>
      <c r="AFR12" s="3"/>
      <c r="AFS12" s="3"/>
      <c r="AFT12" s="3"/>
      <c r="AFU12" s="3"/>
      <c r="AFV12" s="3"/>
      <c r="AFW12" s="3"/>
      <c r="AFX12" s="3"/>
      <c r="AFY12" s="3"/>
      <c r="AFZ12" s="3"/>
      <c r="AGA12" s="3"/>
      <c r="AGB12" s="3"/>
      <c r="AGC12" s="3"/>
      <c r="AGD12" s="3"/>
      <c r="AGE12" s="3"/>
      <c r="AGF12" s="3"/>
      <c r="AGG12" s="3"/>
      <c r="AGH12" s="3"/>
      <c r="AGI12" s="3"/>
      <c r="AGJ12" s="3"/>
      <c r="AGK12" s="3"/>
      <c r="AGL12" s="3"/>
      <c r="AGM12" s="3"/>
      <c r="AGN12" s="3"/>
      <c r="AGO12" s="3"/>
      <c r="AGP12" s="3"/>
      <c r="AGQ12" s="3"/>
      <c r="AGR12" s="3"/>
      <c r="AGS12" s="3"/>
      <c r="AGT12" s="3"/>
      <c r="AGU12" s="3"/>
      <c r="AGV12" s="3"/>
      <c r="AGW12" s="3"/>
      <c r="AGX12" s="3"/>
      <c r="AGY12" s="3"/>
      <c r="AGZ12" s="3"/>
      <c r="AHA12" s="3"/>
      <c r="AHB12" s="3"/>
      <c r="AHC12" s="3"/>
      <c r="AHD12" s="3"/>
      <c r="AHE12" s="3"/>
      <c r="AHF12" s="3"/>
      <c r="AHG12" s="3"/>
      <c r="AHH12" s="3"/>
      <c r="AHI12" s="3"/>
      <c r="AHJ12" s="3"/>
      <c r="AHK12" s="3"/>
      <c r="AHL12" s="3"/>
      <c r="AHM12" s="3"/>
      <c r="AHN12" s="3"/>
      <c r="AHO12" s="3"/>
      <c r="AHP12" s="3"/>
      <c r="AHQ12" s="3"/>
      <c r="AHR12" s="3"/>
      <c r="AHS12" s="3"/>
      <c r="AHT12" s="3"/>
      <c r="AHU12" s="3"/>
      <c r="AHV12" s="3"/>
      <c r="AHW12" s="3"/>
      <c r="AHX12" s="3"/>
      <c r="AHY12" s="3"/>
      <c r="AHZ12" s="3"/>
      <c r="AIA12" s="3"/>
      <c r="AIB12" s="3"/>
      <c r="AIC12" s="3"/>
      <c r="AID12" s="3"/>
      <c r="AIE12" s="3"/>
      <c r="AIF12" s="3"/>
      <c r="AIG12" s="3"/>
      <c r="AIH12" s="3"/>
      <c r="AII12" s="3"/>
      <c r="AIJ12" s="3"/>
      <c r="AIK12" s="3"/>
      <c r="AIL12" s="3"/>
      <c r="AIM12" s="3"/>
      <c r="AIN12" s="3"/>
      <c r="AIO12" s="3"/>
      <c r="AIP12" s="3"/>
      <c r="AIQ12" s="3"/>
      <c r="AIR12" s="3"/>
      <c r="AIS12" s="3"/>
      <c r="AIT12" s="3"/>
      <c r="AIU12" s="3"/>
      <c r="AIV12" s="3"/>
      <c r="AIW12" s="3"/>
      <c r="AIX12" s="3"/>
      <c r="AIY12" s="3"/>
      <c r="AIZ12" s="3"/>
      <c r="AJA12" s="3"/>
      <c r="AJB12" s="3"/>
      <c r="AJC12" s="3"/>
      <c r="AJD12" s="3"/>
      <c r="AJE12" s="3"/>
      <c r="AJF12" s="3"/>
      <c r="AJG12" s="3"/>
      <c r="AJH12" s="3"/>
      <c r="AJI12" s="3"/>
      <c r="AJJ12" s="3"/>
      <c r="AJK12" s="3"/>
      <c r="AJL12" s="3"/>
      <c r="AJM12" s="3"/>
      <c r="AJN12" s="3"/>
      <c r="AJO12" s="3"/>
      <c r="AJP12" s="3"/>
      <c r="AJQ12" s="3"/>
      <c r="AJR12" s="3"/>
      <c r="AJS12" s="3"/>
      <c r="AJT12" s="3"/>
      <c r="AJU12" s="3"/>
      <c r="AJV12" s="3"/>
      <c r="AJW12" s="3"/>
      <c r="AJX12" s="3"/>
      <c r="AJY12" s="3"/>
      <c r="AJZ12" s="3"/>
      <c r="AKA12" s="3"/>
      <c r="AKB12" s="3"/>
      <c r="AKC12" s="3"/>
      <c r="AKD12" s="3"/>
      <c r="AKE12" s="3"/>
      <c r="AKF12" s="3"/>
      <c r="AKG12" s="3"/>
      <c r="AKH12" s="3"/>
      <c r="AKI12" s="3"/>
      <c r="AKJ12" s="3"/>
      <c r="AKK12" s="3"/>
      <c r="AKL12" s="3"/>
      <c r="AKM12" s="3"/>
      <c r="AKN12" s="3"/>
      <c r="AKO12" s="3"/>
      <c r="AKP12" s="3"/>
      <c r="AKQ12" s="3"/>
      <c r="AKR12" s="3"/>
      <c r="AKS12" s="3"/>
      <c r="AKT12" s="3"/>
      <c r="AKU12" s="3"/>
      <c r="AKV12" s="3"/>
      <c r="AKW12" s="3"/>
      <c r="AKX12" s="3"/>
      <c r="AKY12" s="3"/>
      <c r="AKZ12" s="3"/>
      <c r="ALA12" s="3"/>
      <c r="ALB12" s="3"/>
      <c r="ALC12" s="3"/>
      <c r="ALD12" s="3"/>
      <c r="ALE12" s="3"/>
      <c r="ALF12" s="3"/>
      <c r="ALG12" s="3"/>
      <c r="ALH12" s="3"/>
      <c r="ALI12" s="3"/>
      <c r="ALJ12" s="3"/>
      <c r="ALK12" s="3"/>
      <c r="ALL12" s="3"/>
      <c r="ALM12" s="3"/>
      <c r="ALN12" s="3"/>
      <c r="ALO12" s="3"/>
      <c r="ALP12" s="3"/>
      <c r="ALQ12" s="3"/>
      <c r="ALR12" s="3"/>
      <c r="ALS12" s="3"/>
      <c r="ALT12" s="3"/>
      <c r="ALU12" s="3"/>
      <c r="ALV12" s="3"/>
      <c r="ALW12" s="3"/>
      <c r="ALX12" s="3"/>
      <c r="ALY12" s="3"/>
      <c r="ALZ12" s="3"/>
      <c r="AMA12" s="3"/>
      <c r="AMB12" s="3"/>
    </row>
    <row r="13" spans="1:1016" ht="48" customHeight="1" x14ac:dyDescent="0.3">
      <c r="A13" s="88" t="s">
        <v>1050</v>
      </c>
      <c r="B13" s="90" t="s">
        <v>291</v>
      </c>
      <c r="C13" s="88" t="s">
        <v>27</v>
      </c>
      <c r="D13" s="110" t="s">
        <v>292</v>
      </c>
      <c r="E13" s="89" t="s">
        <v>28</v>
      </c>
      <c r="F13" s="111">
        <f>0.71+0.3*0.15*4*3+44.4*0.15*0.3</f>
        <v>3.2479999999999998</v>
      </c>
      <c r="G13" s="111">
        <f>CPU!J130</f>
        <v>3464.87</v>
      </c>
      <c r="H13" s="111">
        <f t="shared" si="1"/>
        <v>4463.4399999999996</v>
      </c>
      <c r="I13" s="111">
        <f t="shared" ref="I13" si="5">TRUNC(F13 * H13, 2)</f>
        <v>14497.25</v>
      </c>
      <c r="J13" s="114">
        <f>I13 / H50</f>
        <v>7.8062096769807701E-2</v>
      </c>
      <c r="K13" s="108">
        <f t="shared" si="3"/>
        <v>11253.89</v>
      </c>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row>
    <row r="14" spans="1:1016" ht="48" customHeight="1" x14ac:dyDescent="0.3">
      <c r="A14" s="88" t="s">
        <v>1051</v>
      </c>
      <c r="B14" s="90" t="s">
        <v>295</v>
      </c>
      <c r="C14" s="88" t="s">
        <v>27</v>
      </c>
      <c r="D14" s="110" t="s">
        <v>296</v>
      </c>
      <c r="E14" s="89" t="s">
        <v>26</v>
      </c>
      <c r="F14" s="111">
        <v>16.8</v>
      </c>
      <c r="G14" s="111">
        <f>CPU!J153</f>
        <v>192.11</v>
      </c>
      <c r="H14" s="111">
        <f t="shared" si="1"/>
        <v>247.47</v>
      </c>
      <c r="I14" s="111">
        <f t="shared" ref="I14" si="6">TRUNC(F14 * H14, 2)</f>
        <v>4157.49</v>
      </c>
      <c r="J14" s="114">
        <f>I14 / H50</f>
        <v>2.2386479277070326E-2</v>
      </c>
      <c r="K14" s="108">
        <f t="shared" ref="K14" si="7">TRUNC(F14*G14,2)</f>
        <v>3227.44</v>
      </c>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row>
    <row r="15" spans="1:1016" s="85" customFormat="1" ht="21" customHeight="1" x14ac:dyDescent="0.3">
      <c r="A15" s="103">
        <v>4</v>
      </c>
      <c r="B15" s="104"/>
      <c r="C15" s="103"/>
      <c r="D15" s="103" t="s">
        <v>263</v>
      </c>
      <c r="E15" s="105"/>
      <c r="F15" s="106"/>
      <c r="G15" s="103"/>
      <c r="H15" s="103"/>
      <c r="I15" s="106">
        <f>SUM(I16:I17)</f>
        <v>6798.41</v>
      </c>
      <c r="J15" s="107">
        <f>I15 / H50</f>
        <v>3.6606814347605814E-2</v>
      </c>
      <c r="K15" s="108">
        <f t="shared" si="3"/>
        <v>0</v>
      </c>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c r="HZ15" s="3"/>
      <c r="IA15" s="3"/>
      <c r="IB15" s="3"/>
      <c r="IC15" s="3"/>
      <c r="ID15" s="3"/>
      <c r="IE15" s="3"/>
      <c r="IF15" s="3"/>
      <c r="IG15" s="3"/>
      <c r="IH15" s="3"/>
      <c r="II15" s="3"/>
      <c r="IJ15" s="3"/>
      <c r="IK15" s="3"/>
      <c r="IL15" s="3"/>
      <c r="IM15" s="3"/>
      <c r="IN15" s="3"/>
      <c r="IO15" s="3"/>
      <c r="IP15" s="3"/>
      <c r="IQ15" s="3"/>
      <c r="IR15" s="3"/>
      <c r="IS15" s="3"/>
      <c r="IT15" s="3"/>
      <c r="IU15" s="3"/>
      <c r="IV15" s="3"/>
      <c r="IW15" s="3"/>
      <c r="IX15" s="3"/>
      <c r="IY15" s="3"/>
      <c r="IZ15" s="3"/>
      <c r="JA15" s="3"/>
      <c r="JB15" s="3"/>
      <c r="JC15" s="3"/>
      <c r="JD15" s="3"/>
      <c r="JE15" s="3"/>
      <c r="JF15" s="3"/>
      <c r="JG15" s="3"/>
      <c r="JH15" s="3"/>
      <c r="JI15" s="3"/>
      <c r="JJ15" s="3"/>
      <c r="JK15" s="3"/>
      <c r="JL15" s="3"/>
      <c r="JM15" s="3"/>
      <c r="JN15" s="3"/>
      <c r="JO15" s="3"/>
      <c r="JP15" s="3"/>
      <c r="JQ15" s="3"/>
      <c r="JR15" s="3"/>
      <c r="JS15" s="3"/>
      <c r="JT15" s="3"/>
      <c r="JU15" s="3"/>
      <c r="JV15" s="3"/>
      <c r="JW15" s="3"/>
      <c r="JX15" s="3"/>
      <c r="JY15" s="3"/>
      <c r="JZ15" s="3"/>
      <c r="KA15" s="3"/>
      <c r="KB15" s="3"/>
      <c r="KC15" s="3"/>
      <c r="KD15" s="3"/>
      <c r="KE15" s="3"/>
      <c r="KF15" s="3"/>
      <c r="KG15" s="3"/>
      <c r="KH15" s="3"/>
      <c r="KI15" s="3"/>
      <c r="KJ15" s="3"/>
      <c r="KK15" s="3"/>
      <c r="KL15" s="3"/>
      <c r="KM15" s="3"/>
      <c r="KN15" s="3"/>
      <c r="KO15" s="3"/>
      <c r="KP15" s="3"/>
      <c r="KQ15" s="3"/>
      <c r="KR15" s="3"/>
      <c r="KS15" s="3"/>
      <c r="KT15" s="3"/>
      <c r="KU15" s="3"/>
      <c r="KV15" s="3"/>
      <c r="KW15" s="3"/>
      <c r="KX15" s="3"/>
      <c r="KY15" s="3"/>
      <c r="KZ15" s="3"/>
      <c r="LA15" s="3"/>
      <c r="LB15" s="3"/>
      <c r="LC15" s="3"/>
      <c r="LD15" s="3"/>
      <c r="LE15" s="3"/>
      <c r="LF15" s="3"/>
      <c r="LG15" s="3"/>
      <c r="LH15" s="3"/>
      <c r="LI15" s="3"/>
      <c r="LJ15" s="3"/>
      <c r="LK15" s="3"/>
      <c r="LL15" s="3"/>
      <c r="LM15" s="3"/>
      <c r="LN15" s="3"/>
      <c r="LO15" s="3"/>
      <c r="LP15" s="3"/>
      <c r="LQ15" s="3"/>
      <c r="LR15" s="3"/>
      <c r="LS15" s="3"/>
      <c r="LT15" s="3"/>
      <c r="LU15" s="3"/>
      <c r="LV15" s="3"/>
      <c r="LW15" s="3"/>
      <c r="LX15" s="3"/>
      <c r="LY15" s="3"/>
      <c r="LZ15" s="3"/>
      <c r="MA15" s="3"/>
      <c r="MB15" s="3"/>
      <c r="MC15" s="3"/>
      <c r="MD15" s="3"/>
      <c r="ME15" s="3"/>
      <c r="MF15" s="3"/>
      <c r="MG15" s="3"/>
      <c r="MH15" s="3"/>
      <c r="MI15" s="3"/>
      <c r="MJ15" s="3"/>
      <c r="MK15" s="3"/>
      <c r="ML15" s="3"/>
      <c r="MM15" s="3"/>
      <c r="MN15" s="3"/>
      <c r="MO15" s="3"/>
      <c r="MP15" s="3"/>
      <c r="MQ15" s="3"/>
      <c r="MR15" s="3"/>
      <c r="MS15" s="3"/>
      <c r="MT15" s="3"/>
      <c r="MU15" s="3"/>
      <c r="MV15" s="3"/>
      <c r="MW15" s="3"/>
      <c r="MX15" s="3"/>
      <c r="MY15" s="3"/>
      <c r="MZ15" s="3"/>
      <c r="NA15" s="3"/>
      <c r="NB15" s="3"/>
      <c r="NC15" s="3"/>
      <c r="ND15" s="3"/>
      <c r="NE15" s="3"/>
      <c r="NF15" s="3"/>
      <c r="NG15" s="3"/>
      <c r="NH15" s="3"/>
      <c r="NI15" s="3"/>
      <c r="NJ15" s="3"/>
      <c r="NK15" s="3"/>
      <c r="NL15" s="3"/>
      <c r="NM15" s="3"/>
      <c r="NN15" s="3"/>
      <c r="NO15" s="3"/>
      <c r="NP15" s="3"/>
      <c r="NQ15" s="3"/>
      <c r="NR15" s="3"/>
      <c r="NS15" s="3"/>
      <c r="NT15" s="3"/>
      <c r="NU15" s="3"/>
      <c r="NV15" s="3"/>
      <c r="NW15" s="3"/>
      <c r="NX15" s="3"/>
      <c r="NY15" s="3"/>
      <c r="NZ15" s="3"/>
      <c r="OA15" s="3"/>
      <c r="OB15" s="3"/>
      <c r="OC15" s="3"/>
      <c r="OD15" s="3"/>
      <c r="OE15" s="3"/>
      <c r="OF15" s="3"/>
      <c r="OG15" s="3"/>
      <c r="OH15" s="3"/>
      <c r="OI15" s="3"/>
      <c r="OJ15" s="3"/>
      <c r="OK15" s="3"/>
      <c r="OL15" s="3"/>
      <c r="OM15" s="3"/>
      <c r="ON15" s="3"/>
      <c r="OO15" s="3"/>
      <c r="OP15" s="3"/>
      <c r="OQ15" s="3"/>
      <c r="OR15" s="3"/>
      <c r="OS15" s="3"/>
      <c r="OT15" s="3"/>
      <c r="OU15" s="3"/>
      <c r="OV15" s="3"/>
      <c r="OW15" s="3"/>
      <c r="OX15" s="3"/>
      <c r="OY15" s="3"/>
      <c r="OZ15" s="3"/>
      <c r="PA15" s="3"/>
      <c r="PB15" s="3"/>
      <c r="PC15" s="3"/>
      <c r="PD15" s="3"/>
      <c r="PE15" s="3"/>
      <c r="PF15" s="3"/>
      <c r="PG15" s="3"/>
      <c r="PH15" s="3"/>
      <c r="PI15" s="3"/>
      <c r="PJ15" s="3"/>
      <c r="PK15" s="3"/>
      <c r="PL15" s="3"/>
      <c r="PM15" s="3"/>
      <c r="PN15" s="3"/>
      <c r="PO15" s="3"/>
      <c r="PP15" s="3"/>
      <c r="PQ15" s="3"/>
      <c r="PR15" s="3"/>
      <c r="PS15" s="3"/>
      <c r="PT15" s="3"/>
      <c r="PU15" s="3"/>
      <c r="PV15" s="3"/>
      <c r="PW15" s="3"/>
      <c r="PX15" s="3"/>
      <c r="PY15" s="3"/>
      <c r="PZ15" s="3"/>
      <c r="QA15" s="3"/>
      <c r="QB15" s="3"/>
      <c r="QC15" s="3"/>
      <c r="QD15" s="3"/>
      <c r="QE15" s="3"/>
      <c r="QF15" s="3"/>
      <c r="QG15" s="3"/>
      <c r="QH15" s="3"/>
      <c r="QI15" s="3"/>
      <c r="QJ15" s="3"/>
      <c r="QK15" s="3"/>
      <c r="QL15" s="3"/>
      <c r="QM15" s="3"/>
      <c r="QN15" s="3"/>
      <c r="QO15" s="3"/>
      <c r="QP15" s="3"/>
      <c r="QQ15" s="3"/>
      <c r="QR15" s="3"/>
      <c r="QS15" s="3"/>
      <c r="QT15" s="3"/>
      <c r="QU15" s="3"/>
      <c r="QV15" s="3"/>
      <c r="QW15" s="3"/>
      <c r="QX15" s="3"/>
      <c r="QY15" s="3"/>
      <c r="QZ15" s="3"/>
      <c r="RA15" s="3"/>
      <c r="RB15" s="3"/>
      <c r="RC15" s="3"/>
      <c r="RD15" s="3"/>
      <c r="RE15" s="3"/>
      <c r="RF15" s="3"/>
      <c r="RG15" s="3"/>
      <c r="RH15" s="3"/>
      <c r="RI15" s="3"/>
      <c r="RJ15" s="3"/>
      <c r="RK15" s="3"/>
      <c r="RL15" s="3"/>
      <c r="RM15" s="3"/>
      <c r="RN15" s="3"/>
      <c r="RO15" s="3"/>
      <c r="RP15" s="3"/>
      <c r="RQ15" s="3"/>
      <c r="RR15" s="3"/>
      <c r="RS15" s="3"/>
      <c r="RT15" s="3"/>
      <c r="RU15" s="3"/>
      <c r="RV15" s="3"/>
      <c r="RW15" s="3"/>
      <c r="RX15" s="3"/>
      <c r="RY15" s="3"/>
      <c r="RZ15" s="3"/>
      <c r="SA15" s="3"/>
      <c r="SB15" s="3"/>
      <c r="SC15" s="3"/>
      <c r="SD15" s="3"/>
      <c r="SE15" s="3"/>
      <c r="SF15" s="3"/>
      <c r="SG15" s="3"/>
      <c r="SH15" s="3"/>
      <c r="SI15" s="3"/>
      <c r="SJ15" s="3"/>
      <c r="SK15" s="3"/>
      <c r="SL15" s="3"/>
      <c r="SM15" s="3"/>
      <c r="SN15" s="3"/>
      <c r="SO15" s="3"/>
      <c r="SP15" s="3"/>
      <c r="SQ15" s="3"/>
      <c r="SR15" s="3"/>
      <c r="SS15" s="3"/>
      <c r="ST15" s="3"/>
      <c r="SU15" s="3"/>
      <c r="SV15" s="3"/>
      <c r="SW15" s="3"/>
      <c r="SX15" s="3"/>
      <c r="SY15" s="3"/>
      <c r="SZ15" s="3"/>
      <c r="TA15" s="3"/>
      <c r="TB15" s="3"/>
      <c r="TC15" s="3"/>
      <c r="TD15" s="3"/>
      <c r="TE15" s="3"/>
      <c r="TF15" s="3"/>
      <c r="TG15" s="3"/>
      <c r="TH15" s="3"/>
      <c r="TI15" s="3"/>
      <c r="TJ15" s="3"/>
      <c r="TK15" s="3"/>
      <c r="TL15" s="3"/>
      <c r="TM15" s="3"/>
      <c r="TN15" s="3"/>
      <c r="TO15" s="3"/>
      <c r="TP15" s="3"/>
      <c r="TQ15" s="3"/>
      <c r="TR15" s="3"/>
      <c r="TS15" s="3"/>
      <c r="TT15" s="3"/>
      <c r="TU15" s="3"/>
      <c r="TV15" s="3"/>
      <c r="TW15" s="3"/>
      <c r="TX15" s="3"/>
      <c r="TY15" s="3"/>
      <c r="TZ15" s="3"/>
      <c r="UA15" s="3"/>
      <c r="UB15" s="3"/>
      <c r="UC15" s="3"/>
      <c r="UD15" s="3"/>
      <c r="UE15" s="3"/>
      <c r="UF15" s="3"/>
      <c r="UG15" s="3"/>
      <c r="UH15" s="3"/>
      <c r="UI15" s="3"/>
      <c r="UJ15" s="3"/>
      <c r="UK15" s="3"/>
      <c r="UL15" s="3"/>
      <c r="UM15" s="3"/>
      <c r="UN15" s="3"/>
      <c r="UO15" s="3"/>
      <c r="UP15" s="3"/>
      <c r="UQ15" s="3"/>
      <c r="UR15" s="3"/>
      <c r="US15" s="3"/>
      <c r="UT15" s="3"/>
      <c r="UU15" s="3"/>
      <c r="UV15" s="3"/>
      <c r="UW15" s="3"/>
      <c r="UX15" s="3"/>
      <c r="UY15" s="3"/>
      <c r="UZ15" s="3"/>
      <c r="VA15" s="3"/>
      <c r="VB15" s="3"/>
      <c r="VC15" s="3"/>
      <c r="VD15" s="3"/>
      <c r="VE15" s="3"/>
      <c r="VF15" s="3"/>
      <c r="VG15" s="3"/>
      <c r="VH15" s="3"/>
      <c r="VI15" s="3"/>
      <c r="VJ15" s="3"/>
      <c r="VK15" s="3"/>
      <c r="VL15" s="3"/>
      <c r="VM15" s="3"/>
      <c r="VN15" s="3"/>
      <c r="VO15" s="3"/>
      <c r="VP15" s="3"/>
      <c r="VQ15" s="3"/>
      <c r="VR15" s="3"/>
      <c r="VS15" s="3"/>
      <c r="VT15" s="3"/>
      <c r="VU15" s="3"/>
      <c r="VV15" s="3"/>
      <c r="VW15" s="3"/>
      <c r="VX15" s="3"/>
      <c r="VY15" s="3"/>
      <c r="VZ15" s="3"/>
      <c r="WA15" s="3"/>
      <c r="WB15" s="3"/>
      <c r="WC15" s="3"/>
      <c r="WD15" s="3"/>
      <c r="WE15" s="3"/>
      <c r="WF15" s="3"/>
      <c r="WG15" s="3"/>
      <c r="WH15" s="3"/>
      <c r="WI15" s="3"/>
      <c r="WJ15" s="3"/>
      <c r="WK15" s="3"/>
      <c r="WL15" s="3"/>
      <c r="WM15" s="3"/>
      <c r="WN15" s="3"/>
      <c r="WO15" s="3"/>
      <c r="WP15" s="3"/>
      <c r="WQ15" s="3"/>
      <c r="WR15" s="3"/>
      <c r="WS15" s="3"/>
      <c r="WT15" s="3"/>
      <c r="WU15" s="3"/>
      <c r="WV15" s="3"/>
      <c r="WW15" s="3"/>
      <c r="WX15" s="3"/>
      <c r="WY15" s="3"/>
      <c r="WZ15" s="3"/>
      <c r="XA15" s="3"/>
      <c r="XB15" s="3"/>
      <c r="XC15" s="3"/>
      <c r="XD15" s="3"/>
      <c r="XE15" s="3"/>
      <c r="XF15" s="3"/>
      <c r="XG15" s="3"/>
      <c r="XH15" s="3"/>
      <c r="XI15" s="3"/>
      <c r="XJ15" s="3"/>
      <c r="XK15" s="3"/>
      <c r="XL15" s="3"/>
      <c r="XM15" s="3"/>
      <c r="XN15" s="3"/>
      <c r="XO15" s="3"/>
      <c r="XP15" s="3"/>
      <c r="XQ15" s="3"/>
      <c r="XR15" s="3"/>
      <c r="XS15" s="3"/>
      <c r="XT15" s="3"/>
      <c r="XU15" s="3"/>
      <c r="XV15" s="3"/>
      <c r="XW15" s="3"/>
      <c r="XX15" s="3"/>
      <c r="XY15" s="3"/>
      <c r="XZ15" s="3"/>
      <c r="YA15" s="3"/>
      <c r="YB15" s="3"/>
      <c r="YC15" s="3"/>
      <c r="YD15" s="3"/>
      <c r="YE15" s="3"/>
      <c r="YF15" s="3"/>
      <c r="YG15" s="3"/>
      <c r="YH15" s="3"/>
      <c r="YI15" s="3"/>
      <c r="YJ15" s="3"/>
      <c r="YK15" s="3"/>
      <c r="YL15" s="3"/>
      <c r="YM15" s="3"/>
      <c r="YN15" s="3"/>
      <c r="YO15" s="3"/>
      <c r="YP15" s="3"/>
      <c r="YQ15" s="3"/>
      <c r="YR15" s="3"/>
      <c r="YS15" s="3"/>
      <c r="YT15" s="3"/>
      <c r="YU15" s="3"/>
      <c r="YV15" s="3"/>
      <c r="YW15" s="3"/>
      <c r="YX15" s="3"/>
      <c r="YY15" s="3"/>
      <c r="YZ15" s="3"/>
      <c r="ZA15" s="3"/>
      <c r="ZB15" s="3"/>
      <c r="ZC15" s="3"/>
      <c r="ZD15" s="3"/>
      <c r="ZE15" s="3"/>
      <c r="ZF15" s="3"/>
      <c r="ZG15" s="3"/>
      <c r="ZH15" s="3"/>
      <c r="ZI15" s="3"/>
      <c r="ZJ15" s="3"/>
      <c r="ZK15" s="3"/>
      <c r="ZL15" s="3"/>
      <c r="ZM15" s="3"/>
      <c r="ZN15" s="3"/>
      <c r="ZO15" s="3"/>
      <c r="ZP15" s="3"/>
      <c r="ZQ15" s="3"/>
      <c r="ZR15" s="3"/>
      <c r="ZS15" s="3"/>
      <c r="ZT15" s="3"/>
      <c r="ZU15" s="3"/>
      <c r="ZV15" s="3"/>
      <c r="ZW15" s="3"/>
      <c r="ZX15" s="3"/>
      <c r="ZY15" s="3"/>
      <c r="ZZ15" s="3"/>
      <c r="AAA15" s="3"/>
      <c r="AAB15" s="3"/>
      <c r="AAC15" s="3"/>
      <c r="AAD15" s="3"/>
      <c r="AAE15" s="3"/>
      <c r="AAF15" s="3"/>
      <c r="AAG15" s="3"/>
      <c r="AAH15" s="3"/>
      <c r="AAI15" s="3"/>
      <c r="AAJ15" s="3"/>
      <c r="AAK15" s="3"/>
      <c r="AAL15" s="3"/>
      <c r="AAM15" s="3"/>
      <c r="AAN15" s="3"/>
      <c r="AAO15" s="3"/>
      <c r="AAP15" s="3"/>
      <c r="AAQ15" s="3"/>
      <c r="AAR15" s="3"/>
      <c r="AAS15" s="3"/>
      <c r="AAT15" s="3"/>
      <c r="AAU15" s="3"/>
      <c r="AAV15" s="3"/>
      <c r="AAW15" s="3"/>
      <c r="AAX15" s="3"/>
      <c r="AAY15" s="3"/>
      <c r="AAZ15" s="3"/>
      <c r="ABA15" s="3"/>
      <c r="ABB15" s="3"/>
      <c r="ABC15" s="3"/>
      <c r="ABD15" s="3"/>
      <c r="ABE15" s="3"/>
      <c r="ABF15" s="3"/>
      <c r="ABG15" s="3"/>
      <c r="ABH15" s="3"/>
      <c r="ABI15" s="3"/>
      <c r="ABJ15" s="3"/>
      <c r="ABK15" s="3"/>
      <c r="ABL15" s="3"/>
      <c r="ABM15" s="3"/>
      <c r="ABN15" s="3"/>
      <c r="ABO15" s="3"/>
      <c r="ABP15" s="3"/>
      <c r="ABQ15" s="3"/>
      <c r="ABR15" s="3"/>
      <c r="ABS15" s="3"/>
      <c r="ABT15" s="3"/>
      <c r="ABU15" s="3"/>
      <c r="ABV15" s="3"/>
      <c r="ABW15" s="3"/>
      <c r="ABX15" s="3"/>
      <c r="ABY15" s="3"/>
      <c r="ABZ15" s="3"/>
      <c r="ACA15" s="3"/>
      <c r="ACB15" s="3"/>
      <c r="ACC15" s="3"/>
      <c r="ACD15" s="3"/>
      <c r="ACE15" s="3"/>
      <c r="ACF15" s="3"/>
      <c r="ACG15" s="3"/>
      <c r="ACH15" s="3"/>
      <c r="ACI15" s="3"/>
      <c r="ACJ15" s="3"/>
      <c r="ACK15" s="3"/>
      <c r="ACL15" s="3"/>
      <c r="ACM15" s="3"/>
      <c r="ACN15" s="3"/>
      <c r="ACO15" s="3"/>
      <c r="ACP15" s="3"/>
      <c r="ACQ15" s="3"/>
      <c r="ACR15" s="3"/>
      <c r="ACS15" s="3"/>
      <c r="ACT15" s="3"/>
      <c r="ACU15" s="3"/>
      <c r="ACV15" s="3"/>
      <c r="ACW15" s="3"/>
      <c r="ACX15" s="3"/>
      <c r="ACY15" s="3"/>
      <c r="ACZ15" s="3"/>
      <c r="ADA15" s="3"/>
      <c r="ADB15" s="3"/>
      <c r="ADC15" s="3"/>
      <c r="ADD15" s="3"/>
      <c r="ADE15" s="3"/>
      <c r="ADF15" s="3"/>
      <c r="ADG15" s="3"/>
      <c r="ADH15" s="3"/>
      <c r="ADI15" s="3"/>
      <c r="ADJ15" s="3"/>
      <c r="ADK15" s="3"/>
      <c r="ADL15" s="3"/>
      <c r="ADM15" s="3"/>
      <c r="ADN15" s="3"/>
      <c r="ADO15" s="3"/>
      <c r="ADP15" s="3"/>
      <c r="ADQ15" s="3"/>
      <c r="ADR15" s="3"/>
      <c r="ADS15" s="3"/>
      <c r="ADT15" s="3"/>
      <c r="ADU15" s="3"/>
      <c r="ADV15" s="3"/>
      <c r="ADW15" s="3"/>
      <c r="ADX15" s="3"/>
      <c r="ADY15" s="3"/>
      <c r="ADZ15" s="3"/>
      <c r="AEA15" s="3"/>
      <c r="AEB15" s="3"/>
      <c r="AEC15" s="3"/>
      <c r="AED15" s="3"/>
      <c r="AEE15" s="3"/>
      <c r="AEF15" s="3"/>
      <c r="AEG15" s="3"/>
      <c r="AEH15" s="3"/>
      <c r="AEI15" s="3"/>
      <c r="AEJ15" s="3"/>
      <c r="AEK15" s="3"/>
      <c r="AEL15" s="3"/>
      <c r="AEM15" s="3"/>
      <c r="AEN15" s="3"/>
      <c r="AEO15" s="3"/>
      <c r="AEP15" s="3"/>
      <c r="AEQ15" s="3"/>
      <c r="AER15" s="3"/>
      <c r="AES15" s="3"/>
      <c r="AET15" s="3"/>
      <c r="AEU15" s="3"/>
      <c r="AEV15" s="3"/>
      <c r="AEW15" s="3"/>
      <c r="AEX15" s="3"/>
      <c r="AEY15" s="3"/>
      <c r="AEZ15" s="3"/>
      <c r="AFA15" s="3"/>
      <c r="AFB15" s="3"/>
      <c r="AFC15" s="3"/>
      <c r="AFD15" s="3"/>
      <c r="AFE15" s="3"/>
      <c r="AFF15" s="3"/>
      <c r="AFG15" s="3"/>
      <c r="AFH15" s="3"/>
      <c r="AFI15" s="3"/>
      <c r="AFJ15" s="3"/>
      <c r="AFK15" s="3"/>
      <c r="AFL15" s="3"/>
      <c r="AFM15" s="3"/>
      <c r="AFN15" s="3"/>
      <c r="AFO15" s="3"/>
      <c r="AFP15" s="3"/>
      <c r="AFQ15" s="3"/>
      <c r="AFR15" s="3"/>
      <c r="AFS15" s="3"/>
      <c r="AFT15" s="3"/>
      <c r="AFU15" s="3"/>
      <c r="AFV15" s="3"/>
      <c r="AFW15" s="3"/>
      <c r="AFX15" s="3"/>
      <c r="AFY15" s="3"/>
      <c r="AFZ15" s="3"/>
      <c r="AGA15" s="3"/>
      <c r="AGB15" s="3"/>
      <c r="AGC15" s="3"/>
      <c r="AGD15" s="3"/>
      <c r="AGE15" s="3"/>
      <c r="AGF15" s="3"/>
      <c r="AGG15" s="3"/>
      <c r="AGH15" s="3"/>
      <c r="AGI15" s="3"/>
      <c r="AGJ15" s="3"/>
      <c r="AGK15" s="3"/>
      <c r="AGL15" s="3"/>
      <c r="AGM15" s="3"/>
      <c r="AGN15" s="3"/>
      <c r="AGO15" s="3"/>
      <c r="AGP15" s="3"/>
      <c r="AGQ15" s="3"/>
      <c r="AGR15" s="3"/>
      <c r="AGS15" s="3"/>
      <c r="AGT15" s="3"/>
      <c r="AGU15" s="3"/>
      <c r="AGV15" s="3"/>
      <c r="AGW15" s="3"/>
      <c r="AGX15" s="3"/>
      <c r="AGY15" s="3"/>
      <c r="AGZ15" s="3"/>
      <c r="AHA15" s="3"/>
      <c r="AHB15" s="3"/>
      <c r="AHC15" s="3"/>
      <c r="AHD15" s="3"/>
      <c r="AHE15" s="3"/>
      <c r="AHF15" s="3"/>
      <c r="AHG15" s="3"/>
      <c r="AHH15" s="3"/>
      <c r="AHI15" s="3"/>
      <c r="AHJ15" s="3"/>
      <c r="AHK15" s="3"/>
      <c r="AHL15" s="3"/>
      <c r="AHM15" s="3"/>
      <c r="AHN15" s="3"/>
      <c r="AHO15" s="3"/>
      <c r="AHP15" s="3"/>
      <c r="AHQ15" s="3"/>
      <c r="AHR15" s="3"/>
      <c r="AHS15" s="3"/>
      <c r="AHT15" s="3"/>
      <c r="AHU15" s="3"/>
      <c r="AHV15" s="3"/>
      <c r="AHW15" s="3"/>
      <c r="AHX15" s="3"/>
      <c r="AHY15" s="3"/>
      <c r="AHZ15" s="3"/>
      <c r="AIA15" s="3"/>
      <c r="AIB15" s="3"/>
      <c r="AIC15" s="3"/>
      <c r="AID15" s="3"/>
      <c r="AIE15" s="3"/>
      <c r="AIF15" s="3"/>
      <c r="AIG15" s="3"/>
      <c r="AIH15" s="3"/>
      <c r="AII15" s="3"/>
      <c r="AIJ15" s="3"/>
      <c r="AIK15" s="3"/>
      <c r="AIL15" s="3"/>
      <c r="AIM15" s="3"/>
      <c r="AIN15" s="3"/>
      <c r="AIO15" s="3"/>
      <c r="AIP15" s="3"/>
      <c r="AIQ15" s="3"/>
      <c r="AIR15" s="3"/>
      <c r="AIS15" s="3"/>
      <c r="AIT15" s="3"/>
      <c r="AIU15" s="3"/>
      <c r="AIV15" s="3"/>
      <c r="AIW15" s="3"/>
      <c r="AIX15" s="3"/>
      <c r="AIY15" s="3"/>
      <c r="AIZ15" s="3"/>
      <c r="AJA15" s="3"/>
      <c r="AJB15" s="3"/>
      <c r="AJC15" s="3"/>
      <c r="AJD15" s="3"/>
      <c r="AJE15" s="3"/>
      <c r="AJF15" s="3"/>
      <c r="AJG15" s="3"/>
      <c r="AJH15" s="3"/>
      <c r="AJI15" s="3"/>
      <c r="AJJ15" s="3"/>
      <c r="AJK15" s="3"/>
      <c r="AJL15" s="3"/>
      <c r="AJM15" s="3"/>
      <c r="AJN15" s="3"/>
      <c r="AJO15" s="3"/>
      <c r="AJP15" s="3"/>
      <c r="AJQ15" s="3"/>
      <c r="AJR15" s="3"/>
      <c r="AJS15" s="3"/>
      <c r="AJT15" s="3"/>
      <c r="AJU15" s="3"/>
      <c r="AJV15" s="3"/>
      <c r="AJW15" s="3"/>
      <c r="AJX15" s="3"/>
      <c r="AJY15" s="3"/>
      <c r="AJZ15" s="3"/>
      <c r="AKA15" s="3"/>
      <c r="AKB15" s="3"/>
      <c r="AKC15" s="3"/>
      <c r="AKD15" s="3"/>
      <c r="AKE15" s="3"/>
      <c r="AKF15" s="3"/>
      <c r="AKG15" s="3"/>
      <c r="AKH15" s="3"/>
      <c r="AKI15" s="3"/>
      <c r="AKJ15" s="3"/>
      <c r="AKK15" s="3"/>
      <c r="AKL15" s="3"/>
      <c r="AKM15" s="3"/>
      <c r="AKN15" s="3"/>
      <c r="AKO15" s="3"/>
      <c r="AKP15" s="3"/>
      <c r="AKQ15" s="3"/>
      <c r="AKR15" s="3"/>
      <c r="AKS15" s="3"/>
      <c r="AKT15" s="3"/>
      <c r="AKU15" s="3"/>
      <c r="AKV15" s="3"/>
      <c r="AKW15" s="3"/>
      <c r="AKX15" s="3"/>
      <c r="AKY15" s="3"/>
      <c r="AKZ15" s="3"/>
      <c r="ALA15" s="3"/>
      <c r="ALB15" s="3"/>
      <c r="ALC15" s="3"/>
      <c r="ALD15" s="3"/>
      <c r="ALE15" s="3"/>
      <c r="ALF15" s="3"/>
      <c r="ALG15" s="3"/>
      <c r="ALH15" s="3"/>
      <c r="ALI15" s="3"/>
      <c r="ALJ15" s="3"/>
      <c r="ALK15" s="3"/>
      <c r="ALL15" s="3"/>
      <c r="ALM15" s="3"/>
      <c r="ALN15" s="3"/>
      <c r="ALO15" s="3"/>
      <c r="ALP15" s="3"/>
      <c r="ALQ15" s="3"/>
      <c r="ALR15" s="3"/>
      <c r="ALS15" s="3"/>
      <c r="ALT15" s="3"/>
      <c r="ALU15" s="3"/>
      <c r="ALV15" s="3"/>
      <c r="ALW15" s="3"/>
      <c r="ALX15" s="3"/>
      <c r="ALY15" s="3"/>
      <c r="ALZ15" s="3"/>
      <c r="AMA15" s="3"/>
      <c r="AMB15" s="3"/>
    </row>
    <row r="16" spans="1:1016" ht="66" customHeight="1" x14ac:dyDescent="0.3">
      <c r="A16" s="88" t="s">
        <v>1052</v>
      </c>
      <c r="B16" s="90" t="s">
        <v>300</v>
      </c>
      <c r="C16" s="88" t="s">
        <v>27</v>
      </c>
      <c r="D16" s="110" t="s">
        <v>301</v>
      </c>
      <c r="E16" s="89" t="s">
        <v>26</v>
      </c>
      <c r="F16" s="111">
        <v>65</v>
      </c>
      <c r="G16" s="111">
        <f>CPU!J177</f>
        <v>79.5</v>
      </c>
      <c r="H16" s="111">
        <f t="shared" si="1"/>
        <v>102.41</v>
      </c>
      <c r="I16" s="111">
        <f t="shared" ref="I16:I17" si="8">TRUNC(F16 * H16, 2)</f>
        <v>6656.65</v>
      </c>
      <c r="J16" s="114">
        <f>I16 / H50</f>
        <v>3.5843491452705885E-2</v>
      </c>
      <c r="K16" s="108">
        <f t="shared" si="3"/>
        <v>5167.5</v>
      </c>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row>
    <row r="17" spans="1:1016" ht="33" customHeight="1" x14ac:dyDescent="0.3">
      <c r="A17" s="88" t="s">
        <v>1053</v>
      </c>
      <c r="B17" s="90" t="s">
        <v>302</v>
      </c>
      <c r="C17" s="88" t="s">
        <v>27</v>
      </c>
      <c r="D17" s="110" t="s">
        <v>303</v>
      </c>
      <c r="E17" s="89" t="s">
        <v>29</v>
      </c>
      <c r="F17" s="111">
        <v>1.2</v>
      </c>
      <c r="G17" s="111">
        <f>CPU!J187</f>
        <v>91.71</v>
      </c>
      <c r="H17" s="111">
        <f t="shared" si="1"/>
        <v>118.14</v>
      </c>
      <c r="I17" s="111">
        <f t="shared" si="8"/>
        <v>141.76</v>
      </c>
      <c r="J17" s="114">
        <f>I17 / H50</f>
        <v>7.6332289489992509E-4</v>
      </c>
      <c r="K17" s="108">
        <f t="shared" si="3"/>
        <v>110.05</v>
      </c>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row>
    <row r="18" spans="1:1016" s="85" customFormat="1" ht="21" customHeight="1" x14ac:dyDescent="0.3">
      <c r="A18" s="103">
        <v>5</v>
      </c>
      <c r="B18" s="104"/>
      <c r="C18" s="103"/>
      <c r="D18" s="103" t="s">
        <v>264</v>
      </c>
      <c r="E18" s="105"/>
      <c r="F18" s="106"/>
      <c r="G18" s="103"/>
      <c r="H18" s="103"/>
      <c r="I18" s="106">
        <f>SUM(I19:I22)</f>
        <v>12788.84</v>
      </c>
      <c r="J18" s="107">
        <f>I18 / H50</f>
        <v>6.8862968194215279E-2</v>
      </c>
      <c r="K18" s="108">
        <f t="shared" ref="K18:K23" si="9">TRUNC(F18*G18,2)</f>
        <v>0</v>
      </c>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c r="FE18" s="3"/>
      <c r="FF18" s="3"/>
      <c r="FG18" s="3"/>
      <c r="FH18" s="3"/>
      <c r="FI18" s="3"/>
      <c r="FJ18" s="3"/>
      <c r="FK18" s="3"/>
      <c r="FL18" s="3"/>
      <c r="FM18" s="3"/>
      <c r="FN18" s="3"/>
      <c r="FO18" s="3"/>
      <c r="FP18" s="3"/>
      <c r="FQ18" s="3"/>
      <c r="FR18" s="3"/>
      <c r="FS18" s="3"/>
      <c r="FT18" s="3"/>
      <c r="FU18" s="3"/>
      <c r="FV18" s="3"/>
      <c r="FW18" s="3"/>
      <c r="FX18" s="3"/>
      <c r="FY18" s="3"/>
      <c r="FZ18" s="3"/>
      <c r="GA18" s="3"/>
      <c r="GB18" s="3"/>
      <c r="GC18" s="3"/>
      <c r="GD18" s="3"/>
      <c r="GE18" s="3"/>
      <c r="GF18" s="3"/>
      <c r="GG18" s="3"/>
      <c r="GH18" s="3"/>
      <c r="GI18" s="3"/>
      <c r="GJ18" s="3"/>
      <c r="GK18" s="3"/>
      <c r="GL18" s="3"/>
      <c r="GM18" s="3"/>
      <c r="GN18" s="3"/>
      <c r="GO18" s="3"/>
      <c r="GP18" s="3"/>
      <c r="GQ18" s="3"/>
      <c r="GR18" s="3"/>
      <c r="GS18" s="3"/>
      <c r="GT18" s="3"/>
      <c r="GU18" s="3"/>
      <c r="GV18" s="3"/>
      <c r="GW18" s="3"/>
      <c r="GX18" s="3"/>
      <c r="GY18" s="3"/>
      <c r="GZ18" s="3"/>
      <c r="HA18" s="3"/>
      <c r="HB18" s="3"/>
      <c r="HC18" s="3"/>
      <c r="HD18" s="3"/>
      <c r="HE18" s="3"/>
      <c r="HF18" s="3"/>
      <c r="HG18" s="3"/>
      <c r="HH18" s="3"/>
      <c r="HI18" s="3"/>
      <c r="HJ18" s="3"/>
      <c r="HK18" s="3"/>
      <c r="HL18" s="3"/>
      <c r="HM18" s="3"/>
      <c r="HN18" s="3"/>
      <c r="HO18" s="3"/>
      <c r="HP18" s="3"/>
      <c r="HQ18" s="3"/>
      <c r="HR18" s="3"/>
      <c r="HS18" s="3"/>
      <c r="HT18" s="3"/>
      <c r="HU18" s="3"/>
      <c r="HV18" s="3"/>
      <c r="HW18" s="3"/>
      <c r="HX18" s="3"/>
      <c r="HY18" s="3"/>
      <c r="HZ18" s="3"/>
      <c r="IA18" s="3"/>
      <c r="IB18" s="3"/>
      <c r="IC18" s="3"/>
      <c r="ID18" s="3"/>
      <c r="IE18" s="3"/>
      <c r="IF18" s="3"/>
      <c r="IG18" s="3"/>
      <c r="IH18" s="3"/>
      <c r="II18" s="3"/>
      <c r="IJ18" s="3"/>
      <c r="IK18" s="3"/>
      <c r="IL18" s="3"/>
      <c r="IM18" s="3"/>
      <c r="IN18" s="3"/>
      <c r="IO18" s="3"/>
      <c r="IP18" s="3"/>
      <c r="IQ18" s="3"/>
      <c r="IR18" s="3"/>
      <c r="IS18" s="3"/>
      <c r="IT18" s="3"/>
      <c r="IU18" s="3"/>
      <c r="IV18" s="3"/>
      <c r="IW18" s="3"/>
      <c r="IX18" s="3"/>
      <c r="IY18" s="3"/>
      <c r="IZ18" s="3"/>
      <c r="JA18" s="3"/>
      <c r="JB18" s="3"/>
      <c r="JC18" s="3"/>
      <c r="JD18" s="3"/>
      <c r="JE18" s="3"/>
      <c r="JF18" s="3"/>
      <c r="JG18" s="3"/>
      <c r="JH18" s="3"/>
      <c r="JI18" s="3"/>
      <c r="JJ18" s="3"/>
      <c r="JK18" s="3"/>
      <c r="JL18" s="3"/>
      <c r="JM18" s="3"/>
      <c r="JN18" s="3"/>
      <c r="JO18" s="3"/>
      <c r="JP18" s="3"/>
      <c r="JQ18" s="3"/>
      <c r="JR18" s="3"/>
      <c r="JS18" s="3"/>
      <c r="JT18" s="3"/>
      <c r="JU18" s="3"/>
      <c r="JV18" s="3"/>
      <c r="JW18" s="3"/>
      <c r="JX18" s="3"/>
      <c r="JY18" s="3"/>
      <c r="JZ18" s="3"/>
      <c r="KA18" s="3"/>
      <c r="KB18" s="3"/>
      <c r="KC18" s="3"/>
      <c r="KD18" s="3"/>
      <c r="KE18" s="3"/>
      <c r="KF18" s="3"/>
      <c r="KG18" s="3"/>
      <c r="KH18" s="3"/>
      <c r="KI18" s="3"/>
      <c r="KJ18" s="3"/>
      <c r="KK18" s="3"/>
      <c r="KL18" s="3"/>
      <c r="KM18" s="3"/>
      <c r="KN18" s="3"/>
      <c r="KO18" s="3"/>
      <c r="KP18" s="3"/>
      <c r="KQ18" s="3"/>
      <c r="KR18" s="3"/>
      <c r="KS18" s="3"/>
      <c r="KT18" s="3"/>
      <c r="KU18" s="3"/>
      <c r="KV18" s="3"/>
      <c r="KW18" s="3"/>
      <c r="KX18" s="3"/>
      <c r="KY18" s="3"/>
      <c r="KZ18" s="3"/>
      <c r="LA18" s="3"/>
      <c r="LB18" s="3"/>
      <c r="LC18" s="3"/>
      <c r="LD18" s="3"/>
      <c r="LE18" s="3"/>
      <c r="LF18" s="3"/>
      <c r="LG18" s="3"/>
      <c r="LH18" s="3"/>
      <c r="LI18" s="3"/>
      <c r="LJ18" s="3"/>
      <c r="LK18" s="3"/>
      <c r="LL18" s="3"/>
      <c r="LM18" s="3"/>
      <c r="LN18" s="3"/>
      <c r="LO18" s="3"/>
      <c r="LP18" s="3"/>
      <c r="LQ18" s="3"/>
      <c r="LR18" s="3"/>
      <c r="LS18" s="3"/>
      <c r="LT18" s="3"/>
      <c r="LU18" s="3"/>
      <c r="LV18" s="3"/>
      <c r="LW18" s="3"/>
      <c r="LX18" s="3"/>
      <c r="LY18" s="3"/>
      <c r="LZ18" s="3"/>
      <c r="MA18" s="3"/>
      <c r="MB18" s="3"/>
      <c r="MC18" s="3"/>
      <c r="MD18" s="3"/>
      <c r="ME18" s="3"/>
      <c r="MF18" s="3"/>
      <c r="MG18" s="3"/>
      <c r="MH18" s="3"/>
      <c r="MI18" s="3"/>
      <c r="MJ18" s="3"/>
      <c r="MK18" s="3"/>
      <c r="ML18" s="3"/>
      <c r="MM18" s="3"/>
      <c r="MN18" s="3"/>
      <c r="MO18" s="3"/>
      <c r="MP18" s="3"/>
      <c r="MQ18" s="3"/>
      <c r="MR18" s="3"/>
      <c r="MS18" s="3"/>
      <c r="MT18" s="3"/>
      <c r="MU18" s="3"/>
      <c r="MV18" s="3"/>
      <c r="MW18" s="3"/>
      <c r="MX18" s="3"/>
      <c r="MY18" s="3"/>
      <c r="MZ18" s="3"/>
      <c r="NA18" s="3"/>
      <c r="NB18" s="3"/>
      <c r="NC18" s="3"/>
      <c r="ND18" s="3"/>
      <c r="NE18" s="3"/>
      <c r="NF18" s="3"/>
      <c r="NG18" s="3"/>
      <c r="NH18" s="3"/>
      <c r="NI18" s="3"/>
      <c r="NJ18" s="3"/>
      <c r="NK18" s="3"/>
      <c r="NL18" s="3"/>
      <c r="NM18" s="3"/>
      <c r="NN18" s="3"/>
      <c r="NO18" s="3"/>
      <c r="NP18" s="3"/>
      <c r="NQ18" s="3"/>
      <c r="NR18" s="3"/>
      <c r="NS18" s="3"/>
      <c r="NT18" s="3"/>
      <c r="NU18" s="3"/>
      <c r="NV18" s="3"/>
      <c r="NW18" s="3"/>
      <c r="NX18" s="3"/>
      <c r="NY18" s="3"/>
      <c r="NZ18" s="3"/>
      <c r="OA18" s="3"/>
      <c r="OB18" s="3"/>
      <c r="OC18" s="3"/>
      <c r="OD18" s="3"/>
      <c r="OE18" s="3"/>
      <c r="OF18" s="3"/>
      <c r="OG18" s="3"/>
      <c r="OH18" s="3"/>
      <c r="OI18" s="3"/>
      <c r="OJ18" s="3"/>
      <c r="OK18" s="3"/>
      <c r="OL18" s="3"/>
      <c r="OM18" s="3"/>
      <c r="ON18" s="3"/>
      <c r="OO18" s="3"/>
      <c r="OP18" s="3"/>
      <c r="OQ18" s="3"/>
      <c r="OR18" s="3"/>
      <c r="OS18" s="3"/>
      <c r="OT18" s="3"/>
      <c r="OU18" s="3"/>
      <c r="OV18" s="3"/>
      <c r="OW18" s="3"/>
      <c r="OX18" s="3"/>
      <c r="OY18" s="3"/>
      <c r="OZ18" s="3"/>
      <c r="PA18" s="3"/>
      <c r="PB18" s="3"/>
      <c r="PC18" s="3"/>
      <c r="PD18" s="3"/>
      <c r="PE18" s="3"/>
      <c r="PF18" s="3"/>
      <c r="PG18" s="3"/>
      <c r="PH18" s="3"/>
      <c r="PI18" s="3"/>
      <c r="PJ18" s="3"/>
      <c r="PK18" s="3"/>
      <c r="PL18" s="3"/>
      <c r="PM18" s="3"/>
      <c r="PN18" s="3"/>
      <c r="PO18" s="3"/>
      <c r="PP18" s="3"/>
      <c r="PQ18" s="3"/>
      <c r="PR18" s="3"/>
      <c r="PS18" s="3"/>
      <c r="PT18" s="3"/>
      <c r="PU18" s="3"/>
      <c r="PV18" s="3"/>
      <c r="PW18" s="3"/>
      <c r="PX18" s="3"/>
      <c r="PY18" s="3"/>
      <c r="PZ18" s="3"/>
      <c r="QA18" s="3"/>
      <c r="QB18" s="3"/>
      <c r="QC18" s="3"/>
      <c r="QD18" s="3"/>
      <c r="QE18" s="3"/>
      <c r="QF18" s="3"/>
      <c r="QG18" s="3"/>
      <c r="QH18" s="3"/>
      <c r="QI18" s="3"/>
      <c r="QJ18" s="3"/>
      <c r="QK18" s="3"/>
      <c r="QL18" s="3"/>
      <c r="QM18" s="3"/>
      <c r="QN18" s="3"/>
      <c r="QO18" s="3"/>
      <c r="QP18" s="3"/>
      <c r="QQ18" s="3"/>
      <c r="QR18" s="3"/>
      <c r="QS18" s="3"/>
      <c r="QT18" s="3"/>
      <c r="QU18" s="3"/>
      <c r="QV18" s="3"/>
      <c r="QW18" s="3"/>
      <c r="QX18" s="3"/>
      <c r="QY18" s="3"/>
      <c r="QZ18" s="3"/>
      <c r="RA18" s="3"/>
      <c r="RB18" s="3"/>
      <c r="RC18" s="3"/>
      <c r="RD18" s="3"/>
      <c r="RE18" s="3"/>
      <c r="RF18" s="3"/>
      <c r="RG18" s="3"/>
      <c r="RH18" s="3"/>
      <c r="RI18" s="3"/>
      <c r="RJ18" s="3"/>
      <c r="RK18" s="3"/>
      <c r="RL18" s="3"/>
      <c r="RM18" s="3"/>
      <c r="RN18" s="3"/>
      <c r="RO18" s="3"/>
      <c r="RP18" s="3"/>
      <c r="RQ18" s="3"/>
      <c r="RR18" s="3"/>
      <c r="RS18" s="3"/>
      <c r="RT18" s="3"/>
      <c r="RU18" s="3"/>
      <c r="RV18" s="3"/>
      <c r="RW18" s="3"/>
      <c r="RX18" s="3"/>
      <c r="RY18" s="3"/>
      <c r="RZ18" s="3"/>
      <c r="SA18" s="3"/>
      <c r="SB18" s="3"/>
      <c r="SC18" s="3"/>
      <c r="SD18" s="3"/>
      <c r="SE18" s="3"/>
      <c r="SF18" s="3"/>
      <c r="SG18" s="3"/>
      <c r="SH18" s="3"/>
      <c r="SI18" s="3"/>
      <c r="SJ18" s="3"/>
      <c r="SK18" s="3"/>
      <c r="SL18" s="3"/>
      <c r="SM18" s="3"/>
      <c r="SN18" s="3"/>
      <c r="SO18" s="3"/>
      <c r="SP18" s="3"/>
      <c r="SQ18" s="3"/>
      <c r="SR18" s="3"/>
      <c r="SS18" s="3"/>
      <c r="ST18" s="3"/>
      <c r="SU18" s="3"/>
      <c r="SV18" s="3"/>
      <c r="SW18" s="3"/>
      <c r="SX18" s="3"/>
      <c r="SY18" s="3"/>
      <c r="SZ18" s="3"/>
      <c r="TA18" s="3"/>
      <c r="TB18" s="3"/>
      <c r="TC18" s="3"/>
      <c r="TD18" s="3"/>
      <c r="TE18" s="3"/>
      <c r="TF18" s="3"/>
      <c r="TG18" s="3"/>
      <c r="TH18" s="3"/>
      <c r="TI18" s="3"/>
      <c r="TJ18" s="3"/>
      <c r="TK18" s="3"/>
      <c r="TL18" s="3"/>
      <c r="TM18" s="3"/>
      <c r="TN18" s="3"/>
      <c r="TO18" s="3"/>
      <c r="TP18" s="3"/>
      <c r="TQ18" s="3"/>
      <c r="TR18" s="3"/>
      <c r="TS18" s="3"/>
      <c r="TT18" s="3"/>
      <c r="TU18" s="3"/>
      <c r="TV18" s="3"/>
      <c r="TW18" s="3"/>
      <c r="TX18" s="3"/>
      <c r="TY18" s="3"/>
      <c r="TZ18" s="3"/>
      <c r="UA18" s="3"/>
      <c r="UB18" s="3"/>
      <c r="UC18" s="3"/>
      <c r="UD18" s="3"/>
      <c r="UE18" s="3"/>
      <c r="UF18" s="3"/>
      <c r="UG18" s="3"/>
      <c r="UH18" s="3"/>
      <c r="UI18" s="3"/>
      <c r="UJ18" s="3"/>
      <c r="UK18" s="3"/>
      <c r="UL18" s="3"/>
      <c r="UM18" s="3"/>
      <c r="UN18" s="3"/>
      <c r="UO18" s="3"/>
      <c r="UP18" s="3"/>
      <c r="UQ18" s="3"/>
      <c r="UR18" s="3"/>
      <c r="US18" s="3"/>
      <c r="UT18" s="3"/>
      <c r="UU18" s="3"/>
      <c r="UV18" s="3"/>
      <c r="UW18" s="3"/>
      <c r="UX18" s="3"/>
      <c r="UY18" s="3"/>
      <c r="UZ18" s="3"/>
      <c r="VA18" s="3"/>
      <c r="VB18" s="3"/>
      <c r="VC18" s="3"/>
      <c r="VD18" s="3"/>
      <c r="VE18" s="3"/>
      <c r="VF18" s="3"/>
      <c r="VG18" s="3"/>
      <c r="VH18" s="3"/>
      <c r="VI18" s="3"/>
      <c r="VJ18" s="3"/>
      <c r="VK18" s="3"/>
      <c r="VL18" s="3"/>
      <c r="VM18" s="3"/>
      <c r="VN18" s="3"/>
      <c r="VO18" s="3"/>
      <c r="VP18" s="3"/>
      <c r="VQ18" s="3"/>
      <c r="VR18" s="3"/>
      <c r="VS18" s="3"/>
      <c r="VT18" s="3"/>
      <c r="VU18" s="3"/>
      <c r="VV18" s="3"/>
      <c r="VW18" s="3"/>
      <c r="VX18" s="3"/>
      <c r="VY18" s="3"/>
      <c r="VZ18" s="3"/>
      <c r="WA18" s="3"/>
      <c r="WB18" s="3"/>
      <c r="WC18" s="3"/>
      <c r="WD18" s="3"/>
      <c r="WE18" s="3"/>
      <c r="WF18" s="3"/>
      <c r="WG18" s="3"/>
      <c r="WH18" s="3"/>
      <c r="WI18" s="3"/>
      <c r="WJ18" s="3"/>
      <c r="WK18" s="3"/>
      <c r="WL18" s="3"/>
      <c r="WM18" s="3"/>
      <c r="WN18" s="3"/>
      <c r="WO18" s="3"/>
      <c r="WP18" s="3"/>
      <c r="WQ18" s="3"/>
      <c r="WR18" s="3"/>
      <c r="WS18" s="3"/>
      <c r="WT18" s="3"/>
      <c r="WU18" s="3"/>
      <c r="WV18" s="3"/>
      <c r="WW18" s="3"/>
      <c r="WX18" s="3"/>
      <c r="WY18" s="3"/>
      <c r="WZ18" s="3"/>
      <c r="XA18" s="3"/>
      <c r="XB18" s="3"/>
      <c r="XC18" s="3"/>
      <c r="XD18" s="3"/>
      <c r="XE18" s="3"/>
      <c r="XF18" s="3"/>
      <c r="XG18" s="3"/>
      <c r="XH18" s="3"/>
      <c r="XI18" s="3"/>
      <c r="XJ18" s="3"/>
      <c r="XK18" s="3"/>
      <c r="XL18" s="3"/>
      <c r="XM18" s="3"/>
      <c r="XN18" s="3"/>
      <c r="XO18" s="3"/>
      <c r="XP18" s="3"/>
      <c r="XQ18" s="3"/>
      <c r="XR18" s="3"/>
      <c r="XS18" s="3"/>
      <c r="XT18" s="3"/>
      <c r="XU18" s="3"/>
      <c r="XV18" s="3"/>
      <c r="XW18" s="3"/>
      <c r="XX18" s="3"/>
      <c r="XY18" s="3"/>
      <c r="XZ18" s="3"/>
      <c r="YA18" s="3"/>
      <c r="YB18" s="3"/>
      <c r="YC18" s="3"/>
      <c r="YD18" s="3"/>
      <c r="YE18" s="3"/>
      <c r="YF18" s="3"/>
      <c r="YG18" s="3"/>
      <c r="YH18" s="3"/>
      <c r="YI18" s="3"/>
      <c r="YJ18" s="3"/>
      <c r="YK18" s="3"/>
      <c r="YL18" s="3"/>
      <c r="YM18" s="3"/>
      <c r="YN18" s="3"/>
      <c r="YO18" s="3"/>
      <c r="YP18" s="3"/>
      <c r="YQ18" s="3"/>
      <c r="YR18" s="3"/>
      <c r="YS18" s="3"/>
      <c r="YT18" s="3"/>
      <c r="YU18" s="3"/>
      <c r="YV18" s="3"/>
      <c r="YW18" s="3"/>
      <c r="YX18" s="3"/>
      <c r="YY18" s="3"/>
      <c r="YZ18" s="3"/>
      <c r="ZA18" s="3"/>
      <c r="ZB18" s="3"/>
      <c r="ZC18" s="3"/>
      <c r="ZD18" s="3"/>
      <c r="ZE18" s="3"/>
      <c r="ZF18" s="3"/>
      <c r="ZG18" s="3"/>
      <c r="ZH18" s="3"/>
      <c r="ZI18" s="3"/>
      <c r="ZJ18" s="3"/>
      <c r="ZK18" s="3"/>
      <c r="ZL18" s="3"/>
      <c r="ZM18" s="3"/>
      <c r="ZN18" s="3"/>
      <c r="ZO18" s="3"/>
      <c r="ZP18" s="3"/>
      <c r="ZQ18" s="3"/>
      <c r="ZR18" s="3"/>
      <c r="ZS18" s="3"/>
      <c r="ZT18" s="3"/>
      <c r="ZU18" s="3"/>
      <c r="ZV18" s="3"/>
      <c r="ZW18" s="3"/>
      <c r="ZX18" s="3"/>
      <c r="ZY18" s="3"/>
      <c r="ZZ18" s="3"/>
      <c r="AAA18" s="3"/>
      <c r="AAB18" s="3"/>
      <c r="AAC18" s="3"/>
      <c r="AAD18" s="3"/>
      <c r="AAE18" s="3"/>
      <c r="AAF18" s="3"/>
      <c r="AAG18" s="3"/>
      <c r="AAH18" s="3"/>
      <c r="AAI18" s="3"/>
      <c r="AAJ18" s="3"/>
      <c r="AAK18" s="3"/>
      <c r="AAL18" s="3"/>
      <c r="AAM18" s="3"/>
      <c r="AAN18" s="3"/>
      <c r="AAO18" s="3"/>
      <c r="AAP18" s="3"/>
      <c r="AAQ18" s="3"/>
      <c r="AAR18" s="3"/>
      <c r="AAS18" s="3"/>
      <c r="AAT18" s="3"/>
      <c r="AAU18" s="3"/>
      <c r="AAV18" s="3"/>
      <c r="AAW18" s="3"/>
      <c r="AAX18" s="3"/>
      <c r="AAY18" s="3"/>
      <c r="AAZ18" s="3"/>
      <c r="ABA18" s="3"/>
      <c r="ABB18" s="3"/>
      <c r="ABC18" s="3"/>
      <c r="ABD18" s="3"/>
      <c r="ABE18" s="3"/>
      <c r="ABF18" s="3"/>
      <c r="ABG18" s="3"/>
      <c r="ABH18" s="3"/>
      <c r="ABI18" s="3"/>
      <c r="ABJ18" s="3"/>
      <c r="ABK18" s="3"/>
      <c r="ABL18" s="3"/>
      <c r="ABM18" s="3"/>
      <c r="ABN18" s="3"/>
      <c r="ABO18" s="3"/>
      <c r="ABP18" s="3"/>
      <c r="ABQ18" s="3"/>
      <c r="ABR18" s="3"/>
      <c r="ABS18" s="3"/>
      <c r="ABT18" s="3"/>
      <c r="ABU18" s="3"/>
      <c r="ABV18" s="3"/>
      <c r="ABW18" s="3"/>
      <c r="ABX18" s="3"/>
      <c r="ABY18" s="3"/>
      <c r="ABZ18" s="3"/>
      <c r="ACA18" s="3"/>
      <c r="ACB18" s="3"/>
      <c r="ACC18" s="3"/>
      <c r="ACD18" s="3"/>
      <c r="ACE18" s="3"/>
      <c r="ACF18" s="3"/>
      <c r="ACG18" s="3"/>
      <c r="ACH18" s="3"/>
      <c r="ACI18" s="3"/>
      <c r="ACJ18" s="3"/>
      <c r="ACK18" s="3"/>
      <c r="ACL18" s="3"/>
      <c r="ACM18" s="3"/>
      <c r="ACN18" s="3"/>
      <c r="ACO18" s="3"/>
      <c r="ACP18" s="3"/>
      <c r="ACQ18" s="3"/>
      <c r="ACR18" s="3"/>
      <c r="ACS18" s="3"/>
      <c r="ACT18" s="3"/>
      <c r="ACU18" s="3"/>
      <c r="ACV18" s="3"/>
      <c r="ACW18" s="3"/>
      <c r="ACX18" s="3"/>
      <c r="ACY18" s="3"/>
      <c r="ACZ18" s="3"/>
      <c r="ADA18" s="3"/>
      <c r="ADB18" s="3"/>
      <c r="ADC18" s="3"/>
      <c r="ADD18" s="3"/>
      <c r="ADE18" s="3"/>
      <c r="ADF18" s="3"/>
      <c r="ADG18" s="3"/>
      <c r="ADH18" s="3"/>
      <c r="ADI18" s="3"/>
      <c r="ADJ18" s="3"/>
      <c r="ADK18" s="3"/>
      <c r="ADL18" s="3"/>
      <c r="ADM18" s="3"/>
      <c r="ADN18" s="3"/>
      <c r="ADO18" s="3"/>
      <c r="ADP18" s="3"/>
      <c r="ADQ18" s="3"/>
      <c r="ADR18" s="3"/>
      <c r="ADS18" s="3"/>
      <c r="ADT18" s="3"/>
      <c r="ADU18" s="3"/>
      <c r="ADV18" s="3"/>
      <c r="ADW18" s="3"/>
      <c r="ADX18" s="3"/>
      <c r="ADY18" s="3"/>
      <c r="ADZ18" s="3"/>
      <c r="AEA18" s="3"/>
      <c r="AEB18" s="3"/>
      <c r="AEC18" s="3"/>
      <c r="AED18" s="3"/>
      <c r="AEE18" s="3"/>
      <c r="AEF18" s="3"/>
      <c r="AEG18" s="3"/>
      <c r="AEH18" s="3"/>
      <c r="AEI18" s="3"/>
      <c r="AEJ18" s="3"/>
      <c r="AEK18" s="3"/>
      <c r="AEL18" s="3"/>
      <c r="AEM18" s="3"/>
      <c r="AEN18" s="3"/>
      <c r="AEO18" s="3"/>
      <c r="AEP18" s="3"/>
      <c r="AEQ18" s="3"/>
      <c r="AER18" s="3"/>
      <c r="AES18" s="3"/>
      <c r="AET18" s="3"/>
      <c r="AEU18" s="3"/>
      <c r="AEV18" s="3"/>
      <c r="AEW18" s="3"/>
      <c r="AEX18" s="3"/>
      <c r="AEY18" s="3"/>
      <c r="AEZ18" s="3"/>
      <c r="AFA18" s="3"/>
      <c r="AFB18" s="3"/>
      <c r="AFC18" s="3"/>
      <c r="AFD18" s="3"/>
      <c r="AFE18" s="3"/>
      <c r="AFF18" s="3"/>
      <c r="AFG18" s="3"/>
      <c r="AFH18" s="3"/>
      <c r="AFI18" s="3"/>
      <c r="AFJ18" s="3"/>
      <c r="AFK18" s="3"/>
      <c r="AFL18" s="3"/>
      <c r="AFM18" s="3"/>
      <c r="AFN18" s="3"/>
      <c r="AFO18" s="3"/>
      <c r="AFP18" s="3"/>
      <c r="AFQ18" s="3"/>
      <c r="AFR18" s="3"/>
      <c r="AFS18" s="3"/>
      <c r="AFT18" s="3"/>
      <c r="AFU18" s="3"/>
      <c r="AFV18" s="3"/>
      <c r="AFW18" s="3"/>
      <c r="AFX18" s="3"/>
      <c r="AFY18" s="3"/>
      <c r="AFZ18" s="3"/>
      <c r="AGA18" s="3"/>
      <c r="AGB18" s="3"/>
      <c r="AGC18" s="3"/>
      <c r="AGD18" s="3"/>
      <c r="AGE18" s="3"/>
      <c r="AGF18" s="3"/>
      <c r="AGG18" s="3"/>
      <c r="AGH18" s="3"/>
      <c r="AGI18" s="3"/>
      <c r="AGJ18" s="3"/>
      <c r="AGK18" s="3"/>
      <c r="AGL18" s="3"/>
      <c r="AGM18" s="3"/>
      <c r="AGN18" s="3"/>
      <c r="AGO18" s="3"/>
      <c r="AGP18" s="3"/>
      <c r="AGQ18" s="3"/>
      <c r="AGR18" s="3"/>
      <c r="AGS18" s="3"/>
      <c r="AGT18" s="3"/>
      <c r="AGU18" s="3"/>
      <c r="AGV18" s="3"/>
      <c r="AGW18" s="3"/>
      <c r="AGX18" s="3"/>
      <c r="AGY18" s="3"/>
      <c r="AGZ18" s="3"/>
      <c r="AHA18" s="3"/>
      <c r="AHB18" s="3"/>
      <c r="AHC18" s="3"/>
      <c r="AHD18" s="3"/>
      <c r="AHE18" s="3"/>
      <c r="AHF18" s="3"/>
      <c r="AHG18" s="3"/>
      <c r="AHH18" s="3"/>
      <c r="AHI18" s="3"/>
      <c r="AHJ18" s="3"/>
      <c r="AHK18" s="3"/>
      <c r="AHL18" s="3"/>
      <c r="AHM18" s="3"/>
      <c r="AHN18" s="3"/>
      <c r="AHO18" s="3"/>
      <c r="AHP18" s="3"/>
      <c r="AHQ18" s="3"/>
      <c r="AHR18" s="3"/>
      <c r="AHS18" s="3"/>
      <c r="AHT18" s="3"/>
      <c r="AHU18" s="3"/>
      <c r="AHV18" s="3"/>
      <c r="AHW18" s="3"/>
      <c r="AHX18" s="3"/>
      <c r="AHY18" s="3"/>
      <c r="AHZ18" s="3"/>
      <c r="AIA18" s="3"/>
      <c r="AIB18" s="3"/>
      <c r="AIC18" s="3"/>
      <c r="AID18" s="3"/>
      <c r="AIE18" s="3"/>
      <c r="AIF18" s="3"/>
      <c r="AIG18" s="3"/>
      <c r="AIH18" s="3"/>
      <c r="AII18" s="3"/>
      <c r="AIJ18" s="3"/>
      <c r="AIK18" s="3"/>
      <c r="AIL18" s="3"/>
      <c r="AIM18" s="3"/>
      <c r="AIN18" s="3"/>
      <c r="AIO18" s="3"/>
      <c r="AIP18" s="3"/>
      <c r="AIQ18" s="3"/>
      <c r="AIR18" s="3"/>
      <c r="AIS18" s="3"/>
      <c r="AIT18" s="3"/>
      <c r="AIU18" s="3"/>
      <c r="AIV18" s="3"/>
      <c r="AIW18" s="3"/>
      <c r="AIX18" s="3"/>
      <c r="AIY18" s="3"/>
      <c r="AIZ18" s="3"/>
      <c r="AJA18" s="3"/>
      <c r="AJB18" s="3"/>
      <c r="AJC18" s="3"/>
      <c r="AJD18" s="3"/>
      <c r="AJE18" s="3"/>
      <c r="AJF18" s="3"/>
      <c r="AJG18" s="3"/>
      <c r="AJH18" s="3"/>
      <c r="AJI18" s="3"/>
      <c r="AJJ18" s="3"/>
      <c r="AJK18" s="3"/>
      <c r="AJL18" s="3"/>
      <c r="AJM18" s="3"/>
      <c r="AJN18" s="3"/>
      <c r="AJO18" s="3"/>
      <c r="AJP18" s="3"/>
      <c r="AJQ18" s="3"/>
      <c r="AJR18" s="3"/>
      <c r="AJS18" s="3"/>
      <c r="AJT18" s="3"/>
      <c r="AJU18" s="3"/>
      <c r="AJV18" s="3"/>
      <c r="AJW18" s="3"/>
      <c r="AJX18" s="3"/>
      <c r="AJY18" s="3"/>
      <c r="AJZ18" s="3"/>
      <c r="AKA18" s="3"/>
      <c r="AKB18" s="3"/>
      <c r="AKC18" s="3"/>
      <c r="AKD18" s="3"/>
      <c r="AKE18" s="3"/>
      <c r="AKF18" s="3"/>
      <c r="AKG18" s="3"/>
      <c r="AKH18" s="3"/>
      <c r="AKI18" s="3"/>
      <c r="AKJ18" s="3"/>
      <c r="AKK18" s="3"/>
      <c r="AKL18" s="3"/>
      <c r="AKM18" s="3"/>
      <c r="AKN18" s="3"/>
      <c r="AKO18" s="3"/>
      <c r="AKP18" s="3"/>
      <c r="AKQ18" s="3"/>
      <c r="AKR18" s="3"/>
      <c r="AKS18" s="3"/>
      <c r="AKT18" s="3"/>
      <c r="AKU18" s="3"/>
      <c r="AKV18" s="3"/>
      <c r="AKW18" s="3"/>
      <c r="AKX18" s="3"/>
      <c r="AKY18" s="3"/>
      <c r="AKZ18" s="3"/>
      <c r="ALA18" s="3"/>
      <c r="ALB18" s="3"/>
      <c r="ALC18" s="3"/>
      <c r="ALD18" s="3"/>
      <c r="ALE18" s="3"/>
      <c r="ALF18" s="3"/>
      <c r="ALG18" s="3"/>
      <c r="ALH18" s="3"/>
      <c r="ALI18" s="3"/>
      <c r="ALJ18" s="3"/>
      <c r="ALK18" s="3"/>
      <c r="ALL18" s="3"/>
      <c r="ALM18" s="3"/>
      <c r="ALN18" s="3"/>
      <c r="ALO18" s="3"/>
      <c r="ALP18" s="3"/>
      <c r="ALQ18" s="3"/>
      <c r="ALR18" s="3"/>
      <c r="ALS18" s="3"/>
      <c r="ALT18" s="3"/>
      <c r="ALU18" s="3"/>
      <c r="ALV18" s="3"/>
      <c r="ALW18" s="3"/>
      <c r="ALX18" s="3"/>
      <c r="ALY18" s="3"/>
      <c r="ALZ18" s="3"/>
      <c r="AMA18" s="3"/>
      <c r="AMB18" s="3"/>
    </row>
    <row r="19" spans="1:1016" ht="48" customHeight="1" x14ac:dyDescent="0.3">
      <c r="A19" s="88" t="s">
        <v>1054</v>
      </c>
      <c r="B19" s="90" t="s">
        <v>308</v>
      </c>
      <c r="C19" s="88" t="s">
        <v>27</v>
      </c>
      <c r="D19" s="110" t="s">
        <v>309</v>
      </c>
      <c r="E19" s="89" t="s">
        <v>26</v>
      </c>
      <c r="F19" s="111">
        <f>52.86+19.32</f>
        <v>72.180000000000007</v>
      </c>
      <c r="G19" s="111">
        <f>CPU!J226</f>
        <v>77.39</v>
      </c>
      <c r="H19" s="111">
        <f t="shared" si="1"/>
        <v>99.69</v>
      </c>
      <c r="I19" s="111">
        <f t="shared" ref="I19:I20" si="10">TRUNC(F19 * H19, 2)</f>
        <v>7195.62</v>
      </c>
      <c r="J19" s="114">
        <f>I19 / H50</f>
        <v>3.8745636914501967E-2</v>
      </c>
      <c r="K19" s="108">
        <f t="shared" ref="K19:K20" si="11">TRUNC(F19*G19,2)</f>
        <v>5586.01</v>
      </c>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row>
    <row r="20" spans="1:1016" ht="33" customHeight="1" x14ac:dyDescent="0.3">
      <c r="A20" s="88" t="s">
        <v>1055</v>
      </c>
      <c r="B20" s="90" t="s">
        <v>311</v>
      </c>
      <c r="C20" s="88" t="s">
        <v>27</v>
      </c>
      <c r="D20" s="110" t="s">
        <v>312</v>
      </c>
      <c r="E20" s="89" t="s">
        <v>26</v>
      </c>
      <c r="F20" s="111">
        <v>72.180000000000007</v>
      </c>
      <c r="G20" s="111">
        <f>CPU!J240</f>
        <v>50.58</v>
      </c>
      <c r="H20" s="111">
        <f t="shared" si="1"/>
        <v>65.150000000000006</v>
      </c>
      <c r="I20" s="111">
        <f t="shared" si="10"/>
        <v>4702.5200000000004</v>
      </c>
      <c r="J20" s="114">
        <f>I20 / H50</f>
        <v>2.5321255500316001E-2</v>
      </c>
      <c r="K20" s="108">
        <f t="shared" si="11"/>
        <v>3650.86</v>
      </c>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row>
    <row r="21" spans="1:1016" ht="48" customHeight="1" x14ac:dyDescent="0.3">
      <c r="A21" s="88" t="s">
        <v>1056</v>
      </c>
      <c r="B21" s="90" t="s">
        <v>314</v>
      </c>
      <c r="C21" s="88" t="s">
        <v>27</v>
      </c>
      <c r="D21" s="110" t="s">
        <v>315</v>
      </c>
      <c r="E21" s="89" t="s">
        <v>29</v>
      </c>
      <c r="F21" s="111">
        <v>6</v>
      </c>
      <c r="G21" s="111">
        <f>CPU!J249</f>
        <v>31.93</v>
      </c>
      <c r="H21" s="111">
        <f t="shared" si="1"/>
        <v>41.13</v>
      </c>
      <c r="I21" s="111">
        <f t="shared" ref="I21:I22" si="12">TRUNC(F21 * H21, 2)</f>
        <v>246.78</v>
      </c>
      <c r="J21" s="114">
        <f>I21 / H50</f>
        <v>1.3288150677440993E-3</v>
      </c>
      <c r="K21" s="108">
        <f t="shared" si="9"/>
        <v>191.58</v>
      </c>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row>
    <row r="22" spans="1:1016" ht="33" customHeight="1" x14ac:dyDescent="0.3">
      <c r="A22" s="88" t="s">
        <v>1057</v>
      </c>
      <c r="B22" s="90" t="s">
        <v>317</v>
      </c>
      <c r="C22" s="88" t="s">
        <v>27</v>
      </c>
      <c r="D22" s="110" t="s">
        <v>318</v>
      </c>
      <c r="E22" s="89" t="s">
        <v>29</v>
      </c>
      <c r="F22" s="111">
        <v>12</v>
      </c>
      <c r="G22" s="111">
        <f>CPU!J259</f>
        <v>41.66</v>
      </c>
      <c r="H22" s="111">
        <f t="shared" si="1"/>
        <v>53.66</v>
      </c>
      <c r="I22" s="111">
        <f t="shared" si="12"/>
        <v>643.91999999999996</v>
      </c>
      <c r="J22" s="114">
        <f>I22 / H50</f>
        <v>3.4672607116532149E-3</v>
      </c>
      <c r="K22" s="108">
        <f t="shared" si="9"/>
        <v>499.92</v>
      </c>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row>
    <row r="23" spans="1:1016" s="85" customFormat="1" ht="21" customHeight="1" x14ac:dyDescent="0.3">
      <c r="A23" s="103">
        <v>6</v>
      </c>
      <c r="B23" s="104"/>
      <c r="C23" s="103"/>
      <c r="D23" s="103" t="s">
        <v>265</v>
      </c>
      <c r="E23" s="105"/>
      <c r="F23" s="106"/>
      <c r="G23" s="103"/>
      <c r="H23" s="103"/>
      <c r="I23" s="106">
        <f>I24</f>
        <v>1231.6400000000001</v>
      </c>
      <c r="J23" s="107">
        <f>I23 / H50</f>
        <v>6.631906110853159E-3</v>
      </c>
      <c r="K23" s="108">
        <f t="shared" si="9"/>
        <v>0</v>
      </c>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c r="FH23" s="3"/>
      <c r="FI23" s="3"/>
      <c r="FJ23" s="3"/>
      <c r="FK23" s="3"/>
      <c r="FL23" s="3"/>
      <c r="FM23" s="3"/>
      <c r="FN23" s="3"/>
      <c r="FO23" s="3"/>
      <c r="FP23" s="3"/>
      <c r="FQ23" s="3"/>
      <c r="FR23" s="3"/>
      <c r="FS23" s="3"/>
      <c r="FT23" s="3"/>
      <c r="FU23" s="3"/>
      <c r="FV23" s="3"/>
      <c r="FW23" s="3"/>
      <c r="FX23" s="3"/>
      <c r="FY23" s="3"/>
      <c r="FZ23" s="3"/>
      <c r="GA23" s="3"/>
      <c r="GB23" s="3"/>
      <c r="GC23" s="3"/>
      <c r="GD23" s="3"/>
      <c r="GE23" s="3"/>
      <c r="GF23" s="3"/>
      <c r="GG23" s="3"/>
      <c r="GH23" s="3"/>
      <c r="GI23" s="3"/>
      <c r="GJ23" s="3"/>
      <c r="GK23" s="3"/>
      <c r="GL23" s="3"/>
      <c r="GM23" s="3"/>
      <c r="GN23" s="3"/>
      <c r="GO23" s="3"/>
      <c r="GP23" s="3"/>
      <c r="GQ23" s="3"/>
      <c r="GR23" s="3"/>
      <c r="GS23" s="3"/>
      <c r="GT23" s="3"/>
      <c r="GU23" s="3"/>
      <c r="GV23" s="3"/>
      <c r="GW23" s="3"/>
      <c r="GX23" s="3"/>
      <c r="GY23" s="3"/>
      <c r="GZ23" s="3"/>
      <c r="HA23" s="3"/>
      <c r="HB23" s="3"/>
      <c r="HC23" s="3"/>
      <c r="HD23" s="3"/>
      <c r="HE23" s="3"/>
      <c r="HF23" s="3"/>
      <c r="HG23" s="3"/>
      <c r="HH23" s="3"/>
      <c r="HI23" s="3"/>
      <c r="HJ23" s="3"/>
      <c r="HK23" s="3"/>
      <c r="HL23" s="3"/>
      <c r="HM23" s="3"/>
      <c r="HN23" s="3"/>
      <c r="HO23" s="3"/>
      <c r="HP23" s="3"/>
      <c r="HQ23" s="3"/>
      <c r="HR23" s="3"/>
      <c r="HS23" s="3"/>
      <c r="HT23" s="3"/>
      <c r="HU23" s="3"/>
      <c r="HV23" s="3"/>
      <c r="HW23" s="3"/>
      <c r="HX23" s="3"/>
      <c r="HY23" s="3"/>
      <c r="HZ23" s="3"/>
      <c r="IA23" s="3"/>
      <c r="IB23" s="3"/>
      <c r="IC23" s="3"/>
      <c r="ID23" s="3"/>
      <c r="IE23" s="3"/>
      <c r="IF23" s="3"/>
      <c r="IG23" s="3"/>
      <c r="IH23" s="3"/>
      <c r="II23" s="3"/>
      <c r="IJ23" s="3"/>
      <c r="IK23" s="3"/>
      <c r="IL23" s="3"/>
      <c r="IM23" s="3"/>
      <c r="IN23" s="3"/>
      <c r="IO23" s="3"/>
      <c r="IP23" s="3"/>
      <c r="IQ23" s="3"/>
      <c r="IR23" s="3"/>
      <c r="IS23" s="3"/>
      <c r="IT23" s="3"/>
      <c r="IU23" s="3"/>
      <c r="IV23" s="3"/>
      <c r="IW23" s="3"/>
      <c r="IX23" s="3"/>
      <c r="IY23" s="3"/>
      <c r="IZ23" s="3"/>
      <c r="JA23" s="3"/>
      <c r="JB23" s="3"/>
      <c r="JC23" s="3"/>
      <c r="JD23" s="3"/>
      <c r="JE23" s="3"/>
      <c r="JF23" s="3"/>
      <c r="JG23" s="3"/>
      <c r="JH23" s="3"/>
      <c r="JI23" s="3"/>
      <c r="JJ23" s="3"/>
      <c r="JK23" s="3"/>
      <c r="JL23" s="3"/>
      <c r="JM23" s="3"/>
      <c r="JN23" s="3"/>
      <c r="JO23" s="3"/>
      <c r="JP23" s="3"/>
      <c r="JQ23" s="3"/>
      <c r="JR23" s="3"/>
      <c r="JS23" s="3"/>
      <c r="JT23" s="3"/>
      <c r="JU23" s="3"/>
      <c r="JV23" s="3"/>
      <c r="JW23" s="3"/>
      <c r="JX23" s="3"/>
      <c r="JY23" s="3"/>
      <c r="JZ23" s="3"/>
      <c r="KA23" s="3"/>
      <c r="KB23" s="3"/>
      <c r="KC23" s="3"/>
      <c r="KD23" s="3"/>
      <c r="KE23" s="3"/>
      <c r="KF23" s="3"/>
      <c r="KG23" s="3"/>
      <c r="KH23" s="3"/>
      <c r="KI23" s="3"/>
      <c r="KJ23" s="3"/>
      <c r="KK23" s="3"/>
      <c r="KL23" s="3"/>
      <c r="KM23" s="3"/>
      <c r="KN23" s="3"/>
      <c r="KO23" s="3"/>
      <c r="KP23" s="3"/>
      <c r="KQ23" s="3"/>
      <c r="KR23" s="3"/>
      <c r="KS23" s="3"/>
      <c r="KT23" s="3"/>
      <c r="KU23" s="3"/>
      <c r="KV23" s="3"/>
      <c r="KW23" s="3"/>
      <c r="KX23" s="3"/>
      <c r="KY23" s="3"/>
      <c r="KZ23" s="3"/>
      <c r="LA23" s="3"/>
      <c r="LB23" s="3"/>
      <c r="LC23" s="3"/>
      <c r="LD23" s="3"/>
      <c r="LE23" s="3"/>
      <c r="LF23" s="3"/>
      <c r="LG23" s="3"/>
      <c r="LH23" s="3"/>
      <c r="LI23" s="3"/>
      <c r="LJ23" s="3"/>
      <c r="LK23" s="3"/>
      <c r="LL23" s="3"/>
      <c r="LM23" s="3"/>
      <c r="LN23" s="3"/>
      <c r="LO23" s="3"/>
      <c r="LP23" s="3"/>
      <c r="LQ23" s="3"/>
      <c r="LR23" s="3"/>
      <c r="LS23" s="3"/>
      <c r="LT23" s="3"/>
      <c r="LU23" s="3"/>
      <c r="LV23" s="3"/>
      <c r="LW23" s="3"/>
      <c r="LX23" s="3"/>
      <c r="LY23" s="3"/>
      <c r="LZ23" s="3"/>
      <c r="MA23" s="3"/>
      <c r="MB23" s="3"/>
      <c r="MC23" s="3"/>
      <c r="MD23" s="3"/>
      <c r="ME23" s="3"/>
      <c r="MF23" s="3"/>
      <c r="MG23" s="3"/>
      <c r="MH23" s="3"/>
      <c r="MI23" s="3"/>
      <c r="MJ23" s="3"/>
      <c r="MK23" s="3"/>
      <c r="ML23" s="3"/>
      <c r="MM23" s="3"/>
      <c r="MN23" s="3"/>
      <c r="MO23" s="3"/>
      <c r="MP23" s="3"/>
      <c r="MQ23" s="3"/>
      <c r="MR23" s="3"/>
      <c r="MS23" s="3"/>
      <c r="MT23" s="3"/>
      <c r="MU23" s="3"/>
      <c r="MV23" s="3"/>
      <c r="MW23" s="3"/>
      <c r="MX23" s="3"/>
      <c r="MY23" s="3"/>
      <c r="MZ23" s="3"/>
      <c r="NA23" s="3"/>
      <c r="NB23" s="3"/>
      <c r="NC23" s="3"/>
      <c r="ND23" s="3"/>
      <c r="NE23" s="3"/>
      <c r="NF23" s="3"/>
      <c r="NG23" s="3"/>
      <c r="NH23" s="3"/>
      <c r="NI23" s="3"/>
      <c r="NJ23" s="3"/>
      <c r="NK23" s="3"/>
      <c r="NL23" s="3"/>
      <c r="NM23" s="3"/>
      <c r="NN23" s="3"/>
      <c r="NO23" s="3"/>
      <c r="NP23" s="3"/>
      <c r="NQ23" s="3"/>
      <c r="NR23" s="3"/>
      <c r="NS23" s="3"/>
      <c r="NT23" s="3"/>
      <c r="NU23" s="3"/>
      <c r="NV23" s="3"/>
      <c r="NW23" s="3"/>
      <c r="NX23" s="3"/>
      <c r="NY23" s="3"/>
      <c r="NZ23" s="3"/>
      <c r="OA23" s="3"/>
      <c r="OB23" s="3"/>
      <c r="OC23" s="3"/>
      <c r="OD23" s="3"/>
      <c r="OE23" s="3"/>
      <c r="OF23" s="3"/>
      <c r="OG23" s="3"/>
      <c r="OH23" s="3"/>
      <c r="OI23" s="3"/>
      <c r="OJ23" s="3"/>
      <c r="OK23" s="3"/>
      <c r="OL23" s="3"/>
      <c r="OM23" s="3"/>
      <c r="ON23" s="3"/>
      <c r="OO23" s="3"/>
      <c r="OP23" s="3"/>
      <c r="OQ23" s="3"/>
      <c r="OR23" s="3"/>
      <c r="OS23" s="3"/>
      <c r="OT23" s="3"/>
      <c r="OU23" s="3"/>
      <c r="OV23" s="3"/>
      <c r="OW23" s="3"/>
      <c r="OX23" s="3"/>
      <c r="OY23" s="3"/>
      <c r="OZ23" s="3"/>
      <c r="PA23" s="3"/>
      <c r="PB23" s="3"/>
      <c r="PC23" s="3"/>
      <c r="PD23" s="3"/>
      <c r="PE23" s="3"/>
      <c r="PF23" s="3"/>
      <c r="PG23" s="3"/>
      <c r="PH23" s="3"/>
      <c r="PI23" s="3"/>
      <c r="PJ23" s="3"/>
      <c r="PK23" s="3"/>
      <c r="PL23" s="3"/>
      <c r="PM23" s="3"/>
      <c r="PN23" s="3"/>
      <c r="PO23" s="3"/>
      <c r="PP23" s="3"/>
      <c r="PQ23" s="3"/>
      <c r="PR23" s="3"/>
      <c r="PS23" s="3"/>
      <c r="PT23" s="3"/>
      <c r="PU23" s="3"/>
      <c r="PV23" s="3"/>
      <c r="PW23" s="3"/>
      <c r="PX23" s="3"/>
      <c r="PY23" s="3"/>
      <c r="PZ23" s="3"/>
      <c r="QA23" s="3"/>
      <c r="QB23" s="3"/>
      <c r="QC23" s="3"/>
      <c r="QD23" s="3"/>
      <c r="QE23" s="3"/>
      <c r="QF23" s="3"/>
      <c r="QG23" s="3"/>
      <c r="QH23" s="3"/>
      <c r="QI23" s="3"/>
      <c r="QJ23" s="3"/>
      <c r="QK23" s="3"/>
      <c r="QL23" s="3"/>
      <c r="QM23" s="3"/>
      <c r="QN23" s="3"/>
      <c r="QO23" s="3"/>
      <c r="QP23" s="3"/>
      <c r="QQ23" s="3"/>
      <c r="QR23" s="3"/>
      <c r="QS23" s="3"/>
      <c r="QT23" s="3"/>
      <c r="QU23" s="3"/>
      <c r="QV23" s="3"/>
      <c r="QW23" s="3"/>
      <c r="QX23" s="3"/>
      <c r="QY23" s="3"/>
      <c r="QZ23" s="3"/>
      <c r="RA23" s="3"/>
      <c r="RB23" s="3"/>
      <c r="RC23" s="3"/>
      <c r="RD23" s="3"/>
      <c r="RE23" s="3"/>
      <c r="RF23" s="3"/>
      <c r="RG23" s="3"/>
      <c r="RH23" s="3"/>
      <c r="RI23" s="3"/>
      <c r="RJ23" s="3"/>
      <c r="RK23" s="3"/>
      <c r="RL23" s="3"/>
      <c r="RM23" s="3"/>
      <c r="RN23" s="3"/>
      <c r="RO23" s="3"/>
      <c r="RP23" s="3"/>
      <c r="RQ23" s="3"/>
      <c r="RR23" s="3"/>
      <c r="RS23" s="3"/>
      <c r="RT23" s="3"/>
      <c r="RU23" s="3"/>
      <c r="RV23" s="3"/>
      <c r="RW23" s="3"/>
      <c r="RX23" s="3"/>
      <c r="RY23" s="3"/>
      <c r="RZ23" s="3"/>
      <c r="SA23" s="3"/>
      <c r="SB23" s="3"/>
      <c r="SC23" s="3"/>
      <c r="SD23" s="3"/>
      <c r="SE23" s="3"/>
      <c r="SF23" s="3"/>
      <c r="SG23" s="3"/>
      <c r="SH23" s="3"/>
      <c r="SI23" s="3"/>
      <c r="SJ23" s="3"/>
      <c r="SK23" s="3"/>
      <c r="SL23" s="3"/>
      <c r="SM23" s="3"/>
      <c r="SN23" s="3"/>
      <c r="SO23" s="3"/>
      <c r="SP23" s="3"/>
      <c r="SQ23" s="3"/>
      <c r="SR23" s="3"/>
      <c r="SS23" s="3"/>
      <c r="ST23" s="3"/>
      <c r="SU23" s="3"/>
      <c r="SV23" s="3"/>
      <c r="SW23" s="3"/>
      <c r="SX23" s="3"/>
      <c r="SY23" s="3"/>
      <c r="SZ23" s="3"/>
      <c r="TA23" s="3"/>
      <c r="TB23" s="3"/>
      <c r="TC23" s="3"/>
      <c r="TD23" s="3"/>
      <c r="TE23" s="3"/>
      <c r="TF23" s="3"/>
      <c r="TG23" s="3"/>
      <c r="TH23" s="3"/>
      <c r="TI23" s="3"/>
      <c r="TJ23" s="3"/>
      <c r="TK23" s="3"/>
      <c r="TL23" s="3"/>
      <c r="TM23" s="3"/>
      <c r="TN23" s="3"/>
      <c r="TO23" s="3"/>
      <c r="TP23" s="3"/>
      <c r="TQ23" s="3"/>
      <c r="TR23" s="3"/>
      <c r="TS23" s="3"/>
      <c r="TT23" s="3"/>
      <c r="TU23" s="3"/>
      <c r="TV23" s="3"/>
      <c r="TW23" s="3"/>
      <c r="TX23" s="3"/>
      <c r="TY23" s="3"/>
      <c r="TZ23" s="3"/>
      <c r="UA23" s="3"/>
      <c r="UB23" s="3"/>
      <c r="UC23" s="3"/>
      <c r="UD23" s="3"/>
      <c r="UE23" s="3"/>
      <c r="UF23" s="3"/>
      <c r="UG23" s="3"/>
      <c r="UH23" s="3"/>
      <c r="UI23" s="3"/>
      <c r="UJ23" s="3"/>
      <c r="UK23" s="3"/>
      <c r="UL23" s="3"/>
      <c r="UM23" s="3"/>
      <c r="UN23" s="3"/>
      <c r="UO23" s="3"/>
      <c r="UP23" s="3"/>
      <c r="UQ23" s="3"/>
      <c r="UR23" s="3"/>
      <c r="US23" s="3"/>
      <c r="UT23" s="3"/>
      <c r="UU23" s="3"/>
      <c r="UV23" s="3"/>
      <c r="UW23" s="3"/>
      <c r="UX23" s="3"/>
      <c r="UY23" s="3"/>
      <c r="UZ23" s="3"/>
      <c r="VA23" s="3"/>
      <c r="VB23" s="3"/>
      <c r="VC23" s="3"/>
      <c r="VD23" s="3"/>
      <c r="VE23" s="3"/>
      <c r="VF23" s="3"/>
      <c r="VG23" s="3"/>
      <c r="VH23" s="3"/>
      <c r="VI23" s="3"/>
      <c r="VJ23" s="3"/>
      <c r="VK23" s="3"/>
      <c r="VL23" s="3"/>
      <c r="VM23" s="3"/>
      <c r="VN23" s="3"/>
      <c r="VO23" s="3"/>
      <c r="VP23" s="3"/>
      <c r="VQ23" s="3"/>
      <c r="VR23" s="3"/>
      <c r="VS23" s="3"/>
      <c r="VT23" s="3"/>
      <c r="VU23" s="3"/>
      <c r="VV23" s="3"/>
      <c r="VW23" s="3"/>
      <c r="VX23" s="3"/>
      <c r="VY23" s="3"/>
      <c r="VZ23" s="3"/>
      <c r="WA23" s="3"/>
      <c r="WB23" s="3"/>
      <c r="WC23" s="3"/>
      <c r="WD23" s="3"/>
      <c r="WE23" s="3"/>
      <c r="WF23" s="3"/>
      <c r="WG23" s="3"/>
      <c r="WH23" s="3"/>
      <c r="WI23" s="3"/>
      <c r="WJ23" s="3"/>
      <c r="WK23" s="3"/>
      <c r="WL23" s="3"/>
      <c r="WM23" s="3"/>
      <c r="WN23" s="3"/>
      <c r="WO23" s="3"/>
      <c r="WP23" s="3"/>
      <c r="WQ23" s="3"/>
      <c r="WR23" s="3"/>
      <c r="WS23" s="3"/>
      <c r="WT23" s="3"/>
      <c r="WU23" s="3"/>
      <c r="WV23" s="3"/>
      <c r="WW23" s="3"/>
      <c r="WX23" s="3"/>
      <c r="WY23" s="3"/>
      <c r="WZ23" s="3"/>
      <c r="XA23" s="3"/>
      <c r="XB23" s="3"/>
      <c r="XC23" s="3"/>
      <c r="XD23" s="3"/>
      <c r="XE23" s="3"/>
      <c r="XF23" s="3"/>
      <c r="XG23" s="3"/>
      <c r="XH23" s="3"/>
      <c r="XI23" s="3"/>
      <c r="XJ23" s="3"/>
      <c r="XK23" s="3"/>
      <c r="XL23" s="3"/>
      <c r="XM23" s="3"/>
      <c r="XN23" s="3"/>
      <c r="XO23" s="3"/>
      <c r="XP23" s="3"/>
      <c r="XQ23" s="3"/>
      <c r="XR23" s="3"/>
      <c r="XS23" s="3"/>
      <c r="XT23" s="3"/>
      <c r="XU23" s="3"/>
      <c r="XV23" s="3"/>
      <c r="XW23" s="3"/>
      <c r="XX23" s="3"/>
      <c r="XY23" s="3"/>
      <c r="XZ23" s="3"/>
      <c r="YA23" s="3"/>
      <c r="YB23" s="3"/>
      <c r="YC23" s="3"/>
      <c r="YD23" s="3"/>
      <c r="YE23" s="3"/>
      <c r="YF23" s="3"/>
      <c r="YG23" s="3"/>
      <c r="YH23" s="3"/>
      <c r="YI23" s="3"/>
      <c r="YJ23" s="3"/>
      <c r="YK23" s="3"/>
      <c r="YL23" s="3"/>
      <c r="YM23" s="3"/>
      <c r="YN23" s="3"/>
      <c r="YO23" s="3"/>
      <c r="YP23" s="3"/>
      <c r="YQ23" s="3"/>
      <c r="YR23" s="3"/>
      <c r="YS23" s="3"/>
      <c r="YT23" s="3"/>
      <c r="YU23" s="3"/>
      <c r="YV23" s="3"/>
      <c r="YW23" s="3"/>
      <c r="YX23" s="3"/>
      <c r="YY23" s="3"/>
      <c r="YZ23" s="3"/>
      <c r="ZA23" s="3"/>
      <c r="ZB23" s="3"/>
      <c r="ZC23" s="3"/>
      <c r="ZD23" s="3"/>
      <c r="ZE23" s="3"/>
      <c r="ZF23" s="3"/>
      <c r="ZG23" s="3"/>
      <c r="ZH23" s="3"/>
      <c r="ZI23" s="3"/>
      <c r="ZJ23" s="3"/>
      <c r="ZK23" s="3"/>
      <c r="ZL23" s="3"/>
      <c r="ZM23" s="3"/>
      <c r="ZN23" s="3"/>
      <c r="ZO23" s="3"/>
      <c r="ZP23" s="3"/>
      <c r="ZQ23" s="3"/>
      <c r="ZR23" s="3"/>
      <c r="ZS23" s="3"/>
      <c r="ZT23" s="3"/>
      <c r="ZU23" s="3"/>
      <c r="ZV23" s="3"/>
      <c r="ZW23" s="3"/>
      <c r="ZX23" s="3"/>
      <c r="ZY23" s="3"/>
      <c r="ZZ23" s="3"/>
      <c r="AAA23" s="3"/>
      <c r="AAB23" s="3"/>
      <c r="AAC23" s="3"/>
      <c r="AAD23" s="3"/>
      <c r="AAE23" s="3"/>
      <c r="AAF23" s="3"/>
      <c r="AAG23" s="3"/>
      <c r="AAH23" s="3"/>
      <c r="AAI23" s="3"/>
      <c r="AAJ23" s="3"/>
      <c r="AAK23" s="3"/>
      <c r="AAL23" s="3"/>
      <c r="AAM23" s="3"/>
      <c r="AAN23" s="3"/>
      <c r="AAO23" s="3"/>
      <c r="AAP23" s="3"/>
      <c r="AAQ23" s="3"/>
      <c r="AAR23" s="3"/>
      <c r="AAS23" s="3"/>
      <c r="AAT23" s="3"/>
      <c r="AAU23" s="3"/>
      <c r="AAV23" s="3"/>
      <c r="AAW23" s="3"/>
      <c r="AAX23" s="3"/>
      <c r="AAY23" s="3"/>
      <c r="AAZ23" s="3"/>
      <c r="ABA23" s="3"/>
      <c r="ABB23" s="3"/>
      <c r="ABC23" s="3"/>
      <c r="ABD23" s="3"/>
      <c r="ABE23" s="3"/>
      <c r="ABF23" s="3"/>
      <c r="ABG23" s="3"/>
      <c r="ABH23" s="3"/>
      <c r="ABI23" s="3"/>
      <c r="ABJ23" s="3"/>
      <c r="ABK23" s="3"/>
      <c r="ABL23" s="3"/>
      <c r="ABM23" s="3"/>
      <c r="ABN23" s="3"/>
      <c r="ABO23" s="3"/>
      <c r="ABP23" s="3"/>
      <c r="ABQ23" s="3"/>
      <c r="ABR23" s="3"/>
      <c r="ABS23" s="3"/>
      <c r="ABT23" s="3"/>
      <c r="ABU23" s="3"/>
      <c r="ABV23" s="3"/>
      <c r="ABW23" s="3"/>
      <c r="ABX23" s="3"/>
      <c r="ABY23" s="3"/>
      <c r="ABZ23" s="3"/>
      <c r="ACA23" s="3"/>
      <c r="ACB23" s="3"/>
      <c r="ACC23" s="3"/>
      <c r="ACD23" s="3"/>
      <c r="ACE23" s="3"/>
      <c r="ACF23" s="3"/>
      <c r="ACG23" s="3"/>
      <c r="ACH23" s="3"/>
      <c r="ACI23" s="3"/>
      <c r="ACJ23" s="3"/>
      <c r="ACK23" s="3"/>
      <c r="ACL23" s="3"/>
      <c r="ACM23" s="3"/>
      <c r="ACN23" s="3"/>
      <c r="ACO23" s="3"/>
      <c r="ACP23" s="3"/>
      <c r="ACQ23" s="3"/>
      <c r="ACR23" s="3"/>
      <c r="ACS23" s="3"/>
      <c r="ACT23" s="3"/>
      <c r="ACU23" s="3"/>
      <c r="ACV23" s="3"/>
      <c r="ACW23" s="3"/>
      <c r="ACX23" s="3"/>
      <c r="ACY23" s="3"/>
      <c r="ACZ23" s="3"/>
      <c r="ADA23" s="3"/>
      <c r="ADB23" s="3"/>
      <c r="ADC23" s="3"/>
      <c r="ADD23" s="3"/>
      <c r="ADE23" s="3"/>
      <c r="ADF23" s="3"/>
      <c r="ADG23" s="3"/>
      <c r="ADH23" s="3"/>
      <c r="ADI23" s="3"/>
      <c r="ADJ23" s="3"/>
      <c r="ADK23" s="3"/>
      <c r="ADL23" s="3"/>
      <c r="ADM23" s="3"/>
      <c r="ADN23" s="3"/>
      <c r="ADO23" s="3"/>
      <c r="ADP23" s="3"/>
      <c r="ADQ23" s="3"/>
      <c r="ADR23" s="3"/>
      <c r="ADS23" s="3"/>
      <c r="ADT23" s="3"/>
      <c r="ADU23" s="3"/>
      <c r="ADV23" s="3"/>
      <c r="ADW23" s="3"/>
      <c r="ADX23" s="3"/>
      <c r="ADY23" s="3"/>
      <c r="ADZ23" s="3"/>
      <c r="AEA23" s="3"/>
      <c r="AEB23" s="3"/>
      <c r="AEC23" s="3"/>
      <c r="AED23" s="3"/>
      <c r="AEE23" s="3"/>
      <c r="AEF23" s="3"/>
      <c r="AEG23" s="3"/>
      <c r="AEH23" s="3"/>
      <c r="AEI23" s="3"/>
      <c r="AEJ23" s="3"/>
      <c r="AEK23" s="3"/>
      <c r="AEL23" s="3"/>
      <c r="AEM23" s="3"/>
      <c r="AEN23" s="3"/>
      <c r="AEO23" s="3"/>
      <c r="AEP23" s="3"/>
      <c r="AEQ23" s="3"/>
      <c r="AER23" s="3"/>
      <c r="AES23" s="3"/>
      <c r="AET23" s="3"/>
      <c r="AEU23" s="3"/>
      <c r="AEV23" s="3"/>
      <c r="AEW23" s="3"/>
      <c r="AEX23" s="3"/>
      <c r="AEY23" s="3"/>
      <c r="AEZ23" s="3"/>
      <c r="AFA23" s="3"/>
      <c r="AFB23" s="3"/>
      <c r="AFC23" s="3"/>
      <c r="AFD23" s="3"/>
      <c r="AFE23" s="3"/>
      <c r="AFF23" s="3"/>
      <c r="AFG23" s="3"/>
      <c r="AFH23" s="3"/>
      <c r="AFI23" s="3"/>
      <c r="AFJ23" s="3"/>
      <c r="AFK23" s="3"/>
      <c r="AFL23" s="3"/>
      <c r="AFM23" s="3"/>
      <c r="AFN23" s="3"/>
      <c r="AFO23" s="3"/>
      <c r="AFP23" s="3"/>
      <c r="AFQ23" s="3"/>
      <c r="AFR23" s="3"/>
      <c r="AFS23" s="3"/>
      <c r="AFT23" s="3"/>
      <c r="AFU23" s="3"/>
      <c r="AFV23" s="3"/>
      <c r="AFW23" s="3"/>
      <c r="AFX23" s="3"/>
      <c r="AFY23" s="3"/>
      <c r="AFZ23" s="3"/>
      <c r="AGA23" s="3"/>
      <c r="AGB23" s="3"/>
      <c r="AGC23" s="3"/>
      <c r="AGD23" s="3"/>
      <c r="AGE23" s="3"/>
      <c r="AGF23" s="3"/>
      <c r="AGG23" s="3"/>
      <c r="AGH23" s="3"/>
      <c r="AGI23" s="3"/>
      <c r="AGJ23" s="3"/>
      <c r="AGK23" s="3"/>
      <c r="AGL23" s="3"/>
      <c r="AGM23" s="3"/>
      <c r="AGN23" s="3"/>
      <c r="AGO23" s="3"/>
      <c r="AGP23" s="3"/>
      <c r="AGQ23" s="3"/>
      <c r="AGR23" s="3"/>
      <c r="AGS23" s="3"/>
      <c r="AGT23" s="3"/>
      <c r="AGU23" s="3"/>
      <c r="AGV23" s="3"/>
      <c r="AGW23" s="3"/>
      <c r="AGX23" s="3"/>
      <c r="AGY23" s="3"/>
      <c r="AGZ23" s="3"/>
      <c r="AHA23" s="3"/>
      <c r="AHB23" s="3"/>
      <c r="AHC23" s="3"/>
      <c r="AHD23" s="3"/>
      <c r="AHE23" s="3"/>
      <c r="AHF23" s="3"/>
      <c r="AHG23" s="3"/>
      <c r="AHH23" s="3"/>
      <c r="AHI23" s="3"/>
      <c r="AHJ23" s="3"/>
      <c r="AHK23" s="3"/>
      <c r="AHL23" s="3"/>
      <c r="AHM23" s="3"/>
      <c r="AHN23" s="3"/>
      <c r="AHO23" s="3"/>
      <c r="AHP23" s="3"/>
      <c r="AHQ23" s="3"/>
      <c r="AHR23" s="3"/>
      <c r="AHS23" s="3"/>
      <c r="AHT23" s="3"/>
      <c r="AHU23" s="3"/>
      <c r="AHV23" s="3"/>
      <c r="AHW23" s="3"/>
      <c r="AHX23" s="3"/>
      <c r="AHY23" s="3"/>
      <c r="AHZ23" s="3"/>
      <c r="AIA23" s="3"/>
      <c r="AIB23" s="3"/>
      <c r="AIC23" s="3"/>
      <c r="AID23" s="3"/>
      <c r="AIE23" s="3"/>
      <c r="AIF23" s="3"/>
      <c r="AIG23" s="3"/>
      <c r="AIH23" s="3"/>
      <c r="AII23" s="3"/>
      <c r="AIJ23" s="3"/>
      <c r="AIK23" s="3"/>
      <c r="AIL23" s="3"/>
      <c r="AIM23" s="3"/>
      <c r="AIN23" s="3"/>
      <c r="AIO23" s="3"/>
      <c r="AIP23" s="3"/>
      <c r="AIQ23" s="3"/>
      <c r="AIR23" s="3"/>
      <c r="AIS23" s="3"/>
      <c r="AIT23" s="3"/>
      <c r="AIU23" s="3"/>
      <c r="AIV23" s="3"/>
      <c r="AIW23" s="3"/>
      <c r="AIX23" s="3"/>
      <c r="AIY23" s="3"/>
      <c r="AIZ23" s="3"/>
      <c r="AJA23" s="3"/>
      <c r="AJB23" s="3"/>
      <c r="AJC23" s="3"/>
      <c r="AJD23" s="3"/>
      <c r="AJE23" s="3"/>
      <c r="AJF23" s="3"/>
      <c r="AJG23" s="3"/>
      <c r="AJH23" s="3"/>
      <c r="AJI23" s="3"/>
      <c r="AJJ23" s="3"/>
      <c r="AJK23" s="3"/>
      <c r="AJL23" s="3"/>
      <c r="AJM23" s="3"/>
      <c r="AJN23" s="3"/>
      <c r="AJO23" s="3"/>
      <c r="AJP23" s="3"/>
      <c r="AJQ23" s="3"/>
      <c r="AJR23" s="3"/>
      <c r="AJS23" s="3"/>
      <c r="AJT23" s="3"/>
      <c r="AJU23" s="3"/>
      <c r="AJV23" s="3"/>
      <c r="AJW23" s="3"/>
      <c r="AJX23" s="3"/>
      <c r="AJY23" s="3"/>
      <c r="AJZ23" s="3"/>
      <c r="AKA23" s="3"/>
      <c r="AKB23" s="3"/>
      <c r="AKC23" s="3"/>
      <c r="AKD23" s="3"/>
      <c r="AKE23" s="3"/>
      <c r="AKF23" s="3"/>
      <c r="AKG23" s="3"/>
      <c r="AKH23" s="3"/>
      <c r="AKI23" s="3"/>
      <c r="AKJ23" s="3"/>
      <c r="AKK23" s="3"/>
      <c r="AKL23" s="3"/>
      <c r="AKM23" s="3"/>
      <c r="AKN23" s="3"/>
      <c r="AKO23" s="3"/>
      <c r="AKP23" s="3"/>
      <c r="AKQ23" s="3"/>
      <c r="AKR23" s="3"/>
      <c r="AKS23" s="3"/>
      <c r="AKT23" s="3"/>
      <c r="AKU23" s="3"/>
      <c r="AKV23" s="3"/>
      <c r="AKW23" s="3"/>
      <c r="AKX23" s="3"/>
      <c r="AKY23" s="3"/>
      <c r="AKZ23" s="3"/>
      <c r="ALA23" s="3"/>
      <c r="ALB23" s="3"/>
      <c r="ALC23" s="3"/>
      <c r="ALD23" s="3"/>
      <c r="ALE23" s="3"/>
      <c r="ALF23" s="3"/>
      <c r="ALG23" s="3"/>
      <c r="ALH23" s="3"/>
      <c r="ALI23" s="3"/>
      <c r="ALJ23" s="3"/>
      <c r="ALK23" s="3"/>
      <c r="ALL23" s="3"/>
      <c r="ALM23" s="3"/>
      <c r="ALN23" s="3"/>
      <c r="ALO23" s="3"/>
      <c r="ALP23" s="3"/>
      <c r="ALQ23" s="3"/>
      <c r="ALR23" s="3"/>
      <c r="ALS23" s="3"/>
      <c r="ALT23" s="3"/>
      <c r="ALU23" s="3"/>
      <c r="ALV23" s="3"/>
      <c r="ALW23" s="3"/>
      <c r="ALX23" s="3"/>
      <c r="ALY23" s="3"/>
      <c r="ALZ23" s="3"/>
      <c r="AMA23" s="3"/>
      <c r="AMB23" s="3"/>
    </row>
    <row r="24" spans="1:1016" s="85" customFormat="1" ht="21" customHeight="1" x14ac:dyDescent="0.3">
      <c r="A24" s="103" t="s">
        <v>1058</v>
      </c>
      <c r="B24" s="104"/>
      <c r="C24" s="103"/>
      <c r="D24" s="103" t="s">
        <v>319</v>
      </c>
      <c r="E24" s="105"/>
      <c r="F24" s="106"/>
      <c r="G24" s="103"/>
      <c r="H24" s="103"/>
      <c r="I24" s="106">
        <f>SUM(I25:I25)</f>
        <v>1231.6400000000001</v>
      </c>
      <c r="J24" s="107">
        <f>I24 / H50</f>
        <v>6.631906110853159E-3</v>
      </c>
      <c r="K24" s="108">
        <f t="shared" ref="K24:K25" si="13">TRUNC(F24*G24,2)</f>
        <v>0</v>
      </c>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3"/>
      <c r="DV24" s="3"/>
      <c r="DW24" s="3"/>
      <c r="DX24" s="3"/>
      <c r="DY24" s="3"/>
      <c r="DZ24" s="3"/>
      <c r="EA24" s="3"/>
      <c r="EB24" s="3"/>
      <c r="EC24" s="3"/>
      <c r="ED24" s="3"/>
      <c r="EE24" s="3"/>
      <c r="EF24" s="3"/>
      <c r="EG24" s="3"/>
      <c r="EH24" s="3"/>
      <c r="EI24" s="3"/>
      <c r="EJ24" s="3"/>
      <c r="EK24" s="3"/>
      <c r="EL24" s="3"/>
      <c r="EM24" s="3"/>
      <c r="EN24" s="3"/>
      <c r="EO24" s="3"/>
      <c r="EP24" s="3"/>
      <c r="EQ24" s="3"/>
      <c r="ER24" s="3"/>
      <c r="ES24" s="3"/>
      <c r="ET24" s="3"/>
      <c r="EU24" s="3"/>
      <c r="EV24" s="3"/>
      <c r="EW24" s="3"/>
      <c r="EX24" s="3"/>
      <c r="EY24" s="3"/>
      <c r="EZ24" s="3"/>
      <c r="FA24" s="3"/>
      <c r="FB24" s="3"/>
      <c r="FC24" s="3"/>
      <c r="FD24" s="3"/>
      <c r="FE24" s="3"/>
      <c r="FF24" s="3"/>
      <c r="FG24" s="3"/>
      <c r="FH24" s="3"/>
      <c r="FI24" s="3"/>
      <c r="FJ24" s="3"/>
      <c r="FK24" s="3"/>
      <c r="FL24" s="3"/>
      <c r="FM24" s="3"/>
      <c r="FN24" s="3"/>
      <c r="FO24" s="3"/>
      <c r="FP24" s="3"/>
      <c r="FQ24" s="3"/>
      <c r="FR24" s="3"/>
      <c r="FS24" s="3"/>
      <c r="FT24" s="3"/>
      <c r="FU24" s="3"/>
      <c r="FV24" s="3"/>
      <c r="FW24" s="3"/>
      <c r="FX24" s="3"/>
      <c r="FY24" s="3"/>
      <c r="FZ24" s="3"/>
      <c r="GA24" s="3"/>
      <c r="GB24" s="3"/>
      <c r="GC24" s="3"/>
      <c r="GD24" s="3"/>
      <c r="GE24" s="3"/>
      <c r="GF24" s="3"/>
      <c r="GG24" s="3"/>
      <c r="GH24" s="3"/>
      <c r="GI24" s="3"/>
      <c r="GJ24" s="3"/>
      <c r="GK24" s="3"/>
      <c r="GL24" s="3"/>
      <c r="GM24" s="3"/>
      <c r="GN24" s="3"/>
      <c r="GO24" s="3"/>
      <c r="GP24" s="3"/>
      <c r="GQ24" s="3"/>
      <c r="GR24" s="3"/>
      <c r="GS24" s="3"/>
      <c r="GT24" s="3"/>
      <c r="GU24" s="3"/>
      <c r="GV24" s="3"/>
      <c r="GW24" s="3"/>
      <c r="GX24" s="3"/>
      <c r="GY24" s="3"/>
      <c r="GZ24" s="3"/>
      <c r="HA24" s="3"/>
      <c r="HB24" s="3"/>
      <c r="HC24" s="3"/>
      <c r="HD24" s="3"/>
      <c r="HE24" s="3"/>
      <c r="HF24" s="3"/>
      <c r="HG24" s="3"/>
      <c r="HH24" s="3"/>
      <c r="HI24" s="3"/>
      <c r="HJ24" s="3"/>
      <c r="HK24" s="3"/>
      <c r="HL24" s="3"/>
      <c r="HM24" s="3"/>
      <c r="HN24" s="3"/>
      <c r="HO24" s="3"/>
      <c r="HP24" s="3"/>
      <c r="HQ24" s="3"/>
      <c r="HR24" s="3"/>
      <c r="HS24" s="3"/>
      <c r="HT24" s="3"/>
      <c r="HU24" s="3"/>
      <c r="HV24" s="3"/>
      <c r="HW24" s="3"/>
      <c r="HX24" s="3"/>
      <c r="HY24" s="3"/>
      <c r="HZ24" s="3"/>
      <c r="IA24" s="3"/>
      <c r="IB24" s="3"/>
      <c r="IC24" s="3"/>
      <c r="ID24" s="3"/>
      <c r="IE24" s="3"/>
      <c r="IF24" s="3"/>
      <c r="IG24" s="3"/>
      <c r="IH24" s="3"/>
      <c r="II24" s="3"/>
      <c r="IJ24" s="3"/>
      <c r="IK24" s="3"/>
      <c r="IL24" s="3"/>
      <c r="IM24" s="3"/>
      <c r="IN24" s="3"/>
      <c r="IO24" s="3"/>
      <c r="IP24" s="3"/>
      <c r="IQ24" s="3"/>
      <c r="IR24" s="3"/>
      <c r="IS24" s="3"/>
      <c r="IT24" s="3"/>
      <c r="IU24" s="3"/>
      <c r="IV24" s="3"/>
      <c r="IW24" s="3"/>
      <c r="IX24" s="3"/>
      <c r="IY24" s="3"/>
      <c r="IZ24" s="3"/>
      <c r="JA24" s="3"/>
      <c r="JB24" s="3"/>
      <c r="JC24" s="3"/>
      <c r="JD24" s="3"/>
      <c r="JE24" s="3"/>
      <c r="JF24" s="3"/>
      <c r="JG24" s="3"/>
      <c r="JH24" s="3"/>
      <c r="JI24" s="3"/>
      <c r="JJ24" s="3"/>
      <c r="JK24" s="3"/>
      <c r="JL24" s="3"/>
      <c r="JM24" s="3"/>
      <c r="JN24" s="3"/>
      <c r="JO24" s="3"/>
      <c r="JP24" s="3"/>
      <c r="JQ24" s="3"/>
      <c r="JR24" s="3"/>
      <c r="JS24" s="3"/>
      <c r="JT24" s="3"/>
      <c r="JU24" s="3"/>
      <c r="JV24" s="3"/>
      <c r="JW24" s="3"/>
      <c r="JX24" s="3"/>
      <c r="JY24" s="3"/>
      <c r="JZ24" s="3"/>
      <c r="KA24" s="3"/>
      <c r="KB24" s="3"/>
      <c r="KC24" s="3"/>
      <c r="KD24" s="3"/>
      <c r="KE24" s="3"/>
      <c r="KF24" s="3"/>
      <c r="KG24" s="3"/>
      <c r="KH24" s="3"/>
      <c r="KI24" s="3"/>
      <c r="KJ24" s="3"/>
      <c r="KK24" s="3"/>
      <c r="KL24" s="3"/>
      <c r="KM24" s="3"/>
      <c r="KN24" s="3"/>
      <c r="KO24" s="3"/>
      <c r="KP24" s="3"/>
      <c r="KQ24" s="3"/>
      <c r="KR24" s="3"/>
      <c r="KS24" s="3"/>
      <c r="KT24" s="3"/>
      <c r="KU24" s="3"/>
      <c r="KV24" s="3"/>
      <c r="KW24" s="3"/>
      <c r="KX24" s="3"/>
      <c r="KY24" s="3"/>
      <c r="KZ24" s="3"/>
      <c r="LA24" s="3"/>
      <c r="LB24" s="3"/>
      <c r="LC24" s="3"/>
      <c r="LD24" s="3"/>
      <c r="LE24" s="3"/>
      <c r="LF24" s="3"/>
      <c r="LG24" s="3"/>
      <c r="LH24" s="3"/>
      <c r="LI24" s="3"/>
      <c r="LJ24" s="3"/>
      <c r="LK24" s="3"/>
      <c r="LL24" s="3"/>
      <c r="LM24" s="3"/>
      <c r="LN24" s="3"/>
      <c r="LO24" s="3"/>
      <c r="LP24" s="3"/>
      <c r="LQ24" s="3"/>
      <c r="LR24" s="3"/>
      <c r="LS24" s="3"/>
      <c r="LT24" s="3"/>
      <c r="LU24" s="3"/>
      <c r="LV24" s="3"/>
      <c r="LW24" s="3"/>
      <c r="LX24" s="3"/>
      <c r="LY24" s="3"/>
      <c r="LZ24" s="3"/>
      <c r="MA24" s="3"/>
      <c r="MB24" s="3"/>
      <c r="MC24" s="3"/>
      <c r="MD24" s="3"/>
      <c r="ME24" s="3"/>
      <c r="MF24" s="3"/>
      <c r="MG24" s="3"/>
      <c r="MH24" s="3"/>
      <c r="MI24" s="3"/>
      <c r="MJ24" s="3"/>
      <c r="MK24" s="3"/>
      <c r="ML24" s="3"/>
      <c r="MM24" s="3"/>
      <c r="MN24" s="3"/>
      <c r="MO24" s="3"/>
      <c r="MP24" s="3"/>
      <c r="MQ24" s="3"/>
      <c r="MR24" s="3"/>
      <c r="MS24" s="3"/>
      <c r="MT24" s="3"/>
      <c r="MU24" s="3"/>
      <c r="MV24" s="3"/>
      <c r="MW24" s="3"/>
      <c r="MX24" s="3"/>
      <c r="MY24" s="3"/>
      <c r="MZ24" s="3"/>
      <c r="NA24" s="3"/>
      <c r="NB24" s="3"/>
      <c r="NC24" s="3"/>
      <c r="ND24" s="3"/>
      <c r="NE24" s="3"/>
      <c r="NF24" s="3"/>
      <c r="NG24" s="3"/>
      <c r="NH24" s="3"/>
      <c r="NI24" s="3"/>
      <c r="NJ24" s="3"/>
      <c r="NK24" s="3"/>
      <c r="NL24" s="3"/>
      <c r="NM24" s="3"/>
      <c r="NN24" s="3"/>
      <c r="NO24" s="3"/>
      <c r="NP24" s="3"/>
      <c r="NQ24" s="3"/>
      <c r="NR24" s="3"/>
      <c r="NS24" s="3"/>
      <c r="NT24" s="3"/>
      <c r="NU24" s="3"/>
      <c r="NV24" s="3"/>
      <c r="NW24" s="3"/>
      <c r="NX24" s="3"/>
      <c r="NY24" s="3"/>
      <c r="NZ24" s="3"/>
      <c r="OA24" s="3"/>
      <c r="OB24" s="3"/>
      <c r="OC24" s="3"/>
      <c r="OD24" s="3"/>
      <c r="OE24" s="3"/>
      <c r="OF24" s="3"/>
      <c r="OG24" s="3"/>
      <c r="OH24" s="3"/>
      <c r="OI24" s="3"/>
      <c r="OJ24" s="3"/>
      <c r="OK24" s="3"/>
      <c r="OL24" s="3"/>
      <c r="OM24" s="3"/>
      <c r="ON24" s="3"/>
      <c r="OO24" s="3"/>
      <c r="OP24" s="3"/>
      <c r="OQ24" s="3"/>
      <c r="OR24" s="3"/>
      <c r="OS24" s="3"/>
      <c r="OT24" s="3"/>
      <c r="OU24" s="3"/>
      <c r="OV24" s="3"/>
      <c r="OW24" s="3"/>
      <c r="OX24" s="3"/>
      <c r="OY24" s="3"/>
      <c r="OZ24" s="3"/>
      <c r="PA24" s="3"/>
      <c r="PB24" s="3"/>
      <c r="PC24" s="3"/>
      <c r="PD24" s="3"/>
      <c r="PE24" s="3"/>
      <c r="PF24" s="3"/>
      <c r="PG24" s="3"/>
      <c r="PH24" s="3"/>
      <c r="PI24" s="3"/>
      <c r="PJ24" s="3"/>
      <c r="PK24" s="3"/>
      <c r="PL24" s="3"/>
      <c r="PM24" s="3"/>
      <c r="PN24" s="3"/>
      <c r="PO24" s="3"/>
      <c r="PP24" s="3"/>
      <c r="PQ24" s="3"/>
      <c r="PR24" s="3"/>
      <c r="PS24" s="3"/>
      <c r="PT24" s="3"/>
      <c r="PU24" s="3"/>
      <c r="PV24" s="3"/>
      <c r="PW24" s="3"/>
      <c r="PX24" s="3"/>
      <c r="PY24" s="3"/>
      <c r="PZ24" s="3"/>
      <c r="QA24" s="3"/>
      <c r="QB24" s="3"/>
      <c r="QC24" s="3"/>
      <c r="QD24" s="3"/>
      <c r="QE24" s="3"/>
      <c r="QF24" s="3"/>
      <c r="QG24" s="3"/>
      <c r="QH24" s="3"/>
      <c r="QI24" s="3"/>
      <c r="QJ24" s="3"/>
      <c r="QK24" s="3"/>
      <c r="QL24" s="3"/>
      <c r="QM24" s="3"/>
      <c r="QN24" s="3"/>
      <c r="QO24" s="3"/>
      <c r="QP24" s="3"/>
      <c r="QQ24" s="3"/>
      <c r="QR24" s="3"/>
      <c r="QS24" s="3"/>
      <c r="QT24" s="3"/>
      <c r="QU24" s="3"/>
      <c r="QV24" s="3"/>
      <c r="QW24" s="3"/>
      <c r="QX24" s="3"/>
      <c r="QY24" s="3"/>
      <c r="QZ24" s="3"/>
      <c r="RA24" s="3"/>
      <c r="RB24" s="3"/>
      <c r="RC24" s="3"/>
      <c r="RD24" s="3"/>
      <c r="RE24" s="3"/>
      <c r="RF24" s="3"/>
      <c r="RG24" s="3"/>
      <c r="RH24" s="3"/>
      <c r="RI24" s="3"/>
      <c r="RJ24" s="3"/>
      <c r="RK24" s="3"/>
      <c r="RL24" s="3"/>
      <c r="RM24" s="3"/>
      <c r="RN24" s="3"/>
      <c r="RO24" s="3"/>
      <c r="RP24" s="3"/>
      <c r="RQ24" s="3"/>
      <c r="RR24" s="3"/>
      <c r="RS24" s="3"/>
      <c r="RT24" s="3"/>
      <c r="RU24" s="3"/>
      <c r="RV24" s="3"/>
      <c r="RW24" s="3"/>
      <c r="RX24" s="3"/>
      <c r="RY24" s="3"/>
      <c r="RZ24" s="3"/>
      <c r="SA24" s="3"/>
      <c r="SB24" s="3"/>
      <c r="SC24" s="3"/>
      <c r="SD24" s="3"/>
      <c r="SE24" s="3"/>
      <c r="SF24" s="3"/>
      <c r="SG24" s="3"/>
      <c r="SH24" s="3"/>
      <c r="SI24" s="3"/>
      <c r="SJ24" s="3"/>
      <c r="SK24" s="3"/>
      <c r="SL24" s="3"/>
      <c r="SM24" s="3"/>
      <c r="SN24" s="3"/>
      <c r="SO24" s="3"/>
      <c r="SP24" s="3"/>
      <c r="SQ24" s="3"/>
      <c r="SR24" s="3"/>
      <c r="SS24" s="3"/>
      <c r="ST24" s="3"/>
      <c r="SU24" s="3"/>
      <c r="SV24" s="3"/>
      <c r="SW24" s="3"/>
      <c r="SX24" s="3"/>
      <c r="SY24" s="3"/>
      <c r="SZ24" s="3"/>
      <c r="TA24" s="3"/>
      <c r="TB24" s="3"/>
      <c r="TC24" s="3"/>
      <c r="TD24" s="3"/>
      <c r="TE24" s="3"/>
      <c r="TF24" s="3"/>
      <c r="TG24" s="3"/>
      <c r="TH24" s="3"/>
      <c r="TI24" s="3"/>
      <c r="TJ24" s="3"/>
      <c r="TK24" s="3"/>
      <c r="TL24" s="3"/>
      <c r="TM24" s="3"/>
      <c r="TN24" s="3"/>
      <c r="TO24" s="3"/>
      <c r="TP24" s="3"/>
      <c r="TQ24" s="3"/>
      <c r="TR24" s="3"/>
      <c r="TS24" s="3"/>
      <c r="TT24" s="3"/>
      <c r="TU24" s="3"/>
      <c r="TV24" s="3"/>
      <c r="TW24" s="3"/>
      <c r="TX24" s="3"/>
      <c r="TY24" s="3"/>
      <c r="TZ24" s="3"/>
      <c r="UA24" s="3"/>
      <c r="UB24" s="3"/>
      <c r="UC24" s="3"/>
      <c r="UD24" s="3"/>
      <c r="UE24" s="3"/>
      <c r="UF24" s="3"/>
      <c r="UG24" s="3"/>
      <c r="UH24" s="3"/>
      <c r="UI24" s="3"/>
      <c r="UJ24" s="3"/>
      <c r="UK24" s="3"/>
      <c r="UL24" s="3"/>
      <c r="UM24" s="3"/>
      <c r="UN24" s="3"/>
      <c r="UO24" s="3"/>
      <c r="UP24" s="3"/>
      <c r="UQ24" s="3"/>
      <c r="UR24" s="3"/>
      <c r="US24" s="3"/>
      <c r="UT24" s="3"/>
      <c r="UU24" s="3"/>
      <c r="UV24" s="3"/>
      <c r="UW24" s="3"/>
      <c r="UX24" s="3"/>
      <c r="UY24" s="3"/>
      <c r="UZ24" s="3"/>
      <c r="VA24" s="3"/>
      <c r="VB24" s="3"/>
      <c r="VC24" s="3"/>
      <c r="VD24" s="3"/>
      <c r="VE24" s="3"/>
      <c r="VF24" s="3"/>
      <c r="VG24" s="3"/>
      <c r="VH24" s="3"/>
      <c r="VI24" s="3"/>
      <c r="VJ24" s="3"/>
      <c r="VK24" s="3"/>
      <c r="VL24" s="3"/>
      <c r="VM24" s="3"/>
      <c r="VN24" s="3"/>
      <c r="VO24" s="3"/>
      <c r="VP24" s="3"/>
      <c r="VQ24" s="3"/>
      <c r="VR24" s="3"/>
      <c r="VS24" s="3"/>
      <c r="VT24" s="3"/>
      <c r="VU24" s="3"/>
      <c r="VV24" s="3"/>
      <c r="VW24" s="3"/>
      <c r="VX24" s="3"/>
      <c r="VY24" s="3"/>
      <c r="VZ24" s="3"/>
      <c r="WA24" s="3"/>
      <c r="WB24" s="3"/>
      <c r="WC24" s="3"/>
      <c r="WD24" s="3"/>
      <c r="WE24" s="3"/>
      <c r="WF24" s="3"/>
      <c r="WG24" s="3"/>
      <c r="WH24" s="3"/>
      <c r="WI24" s="3"/>
      <c r="WJ24" s="3"/>
      <c r="WK24" s="3"/>
      <c r="WL24" s="3"/>
      <c r="WM24" s="3"/>
      <c r="WN24" s="3"/>
      <c r="WO24" s="3"/>
      <c r="WP24" s="3"/>
      <c r="WQ24" s="3"/>
      <c r="WR24" s="3"/>
      <c r="WS24" s="3"/>
      <c r="WT24" s="3"/>
      <c r="WU24" s="3"/>
      <c r="WV24" s="3"/>
      <c r="WW24" s="3"/>
      <c r="WX24" s="3"/>
      <c r="WY24" s="3"/>
      <c r="WZ24" s="3"/>
      <c r="XA24" s="3"/>
      <c r="XB24" s="3"/>
      <c r="XC24" s="3"/>
      <c r="XD24" s="3"/>
      <c r="XE24" s="3"/>
      <c r="XF24" s="3"/>
      <c r="XG24" s="3"/>
      <c r="XH24" s="3"/>
      <c r="XI24" s="3"/>
      <c r="XJ24" s="3"/>
      <c r="XK24" s="3"/>
      <c r="XL24" s="3"/>
      <c r="XM24" s="3"/>
      <c r="XN24" s="3"/>
      <c r="XO24" s="3"/>
      <c r="XP24" s="3"/>
      <c r="XQ24" s="3"/>
      <c r="XR24" s="3"/>
      <c r="XS24" s="3"/>
      <c r="XT24" s="3"/>
      <c r="XU24" s="3"/>
      <c r="XV24" s="3"/>
      <c r="XW24" s="3"/>
      <c r="XX24" s="3"/>
      <c r="XY24" s="3"/>
      <c r="XZ24" s="3"/>
      <c r="YA24" s="3"/>
      <c r="YB24" s="3"/>
      <c r="YC24" s="3"/>
      <c r="YD24" s="3"/>
      <c r="YE24" s="3"/>
      <c r="YF24" s="3"/>
      <c r="YG24" s="3"/>
      <c r="YH24" s="3"/>
      <c r="YI24" s="3"/>
      <c r="YJ24" s="3"/>
      <c r="YK24" s="3"/>
      <c r="YL24" s="3"/>
      <c r="YM24" s="3"/>
      <c r="YN24" s="3"/>
      <c r="YO24" s="3"/>
      <c r="YP24" s="3"/>
      <c r="YQ24" s="3"/>
      <c r="YR24" s="3"/>
      <c r="YS24" s="3"/>
      <c r="YT24" s="3"/>
      <c r="YU24" s="3"/>
      <c r="YV24" s="3"/>
      <c r="YW24" s="3"/>
      <c r="YX24" s="3"/>
      <c r="YY24" s="3"/>
      <c r="YZ24" s="3"/>
      <c r="ZA24" s="3"/>
      <c r="ZB24" s="3"/>
      <c r="ZC24" s="3"/>
      <c r="ZD24" s="3"/>
      <c r="ZE24" s="3"/>
      <c r="ZF24" s="3"/>
      <c r="ZG24" s="3"/>
      <c r="ZH24" s="3"/>
      <c r="ZI24" s="3"/>
      <c r="ZJ24" s="3"/>
      <c r="ZK24" s="3"/>
      <c r="ZL24" s="3"/>
      <c r="ZM24" s="3"/>
      <c r="ZN24" s="3"/>
      <c r="ZO24" s="3"/>
      <c r="ZP24" s="3"/>
      <c r="ZQ24" s="3"/>
      <c r="ZR24" s="3"/>
      <c r="ZS24" s="3"/>
      <c r="ZT24" s="3"/>
      <c r="ZU24" s="3"/>
      <c r="ZV24" s="3"/>
      <c r="ZW24" s="3"/>
      <c r="ZX24" s="3"/>
      <c r="ZY24" s="3"/>
      <c r="ZZ24" s="3"/>
      <c r="AAA24" s="3"/>
      <c r="AAB24" s="3"/>
      <c r="AAC24" s="3"/>
      <c r="AAD24" s="3"/>
      <c r="AAE24" s="3"/>
      <c r="AAF24" s="3"/>
      <c r="AAG24" s="3"/>
      <c r="AAH24" s="3"/>
      <c r="AAI24" s="3"/>
      <c r="AAJ24" s="3"/>
      <c r="AAK24" s="3"/>
      <c r="AAL24" s="3"/>
      <c r="AAM24" s="3"/>
      <c r="AAN24" s="3"/>
      <c r="AAO24" s="3"/>
      <c r="AAP24" s="3"/>
      <c r="AAQ24" s="3"/>
      <c r="AAR24" s="3"/>
      <c r="AAS24" s="3"/>
      <c r="AAT24" s="3"/>
      <c r="AAU24" s="3"/>
      <c r="AAV24" s="3"/>
      <c r="AAW24" s="3"/>
      <c r="AAX24" s="3"/>
      <c r="AAY24" s="3"/>
      <c r="AAZ24" s="3"/>
      <c r="ABA24" s="3"/>
      <c r="ABB24" s="3"/>
      <c r="ABC24" s="3"/>
      <c r="ABD24" s="3"/>
      <c r="ABE24" s="3"/>
      <c r="ABF24" s="3"/>
      <c r="ABG24" s="3"/>
      <c r="ABH24" s="3"/>
      <c r="ABI24" s="3"/>
      <c r="ABJ24" s="3"/>
      <c r="ABK24" s="3"/>
      <c r="ABL24" s="3"/>
      <c r="ABM24" s="3"/>
      <c r="ABN24" s="3"/>
      <c r="ABO24" s="3"/>
      <c r="ABP24" s="3"/>
      <c r="ABQ24" s="3"/>
      <c r="ABR24" s="3"/>
      <c r="ABS24" s="3"/>
      <c r="ABT24" s="3"/>
      <c r="ABU24" s="3"/>
      <c r="ABV24" s="3"/>
      <c r="ABW24" s="3"/>
      <c r="ABX24" s="3"/>
      <c r="ABY24" s="3"/>
      <c r="ABZ24" s="3"/>
      <c r="ACA24" s="3"/>
      <c r="ACB24" s="3"/>
      <c r="ACC24" s="3"/>
      <c r="ACD24" s="3"/>
      <c r="ACE24" s="3"/>
      <c r="ACF24" s="3"/>
      <c r="ACG24" s="3"/>
      <c r="ACH24" s="3"/>
      <c r="ACI24" s="3"/>
      <c r="ACJ24" s="3"/>
      <c r="ACK24" s="3"/>
      <c r="ACL24" s="3"/>
      <c r="ACM24" s="3"/>
      <c r="ACN24" s="3"/>
      <c r="ACO24" s="3"/>
      <c r="ACP24" s="3"/>
      <c r="ACQ24" s="3"/>
      <c r="ACR24" s="3"/>
      <c r="ACS24" s="3"/>
      <c r="ACT24" s="3"/>
      <c r="ACU24" s="3"/>
      <c r="ACV24" s="3"/>
      <c r="ACW24" s="3"/>
      <c r="ACX24" s="3"/>
      <c r="ACY24" s="3"/>
      <c r="ACZ24" s="3"/>
      <c r="ADA24" s="3"/>
      <c r="ADB24" s="3"/>
      <c r="ADC24" s="3"/>
      <c r="ADD24" s="3"/>
      <c r="ADE24" s="3"/>
      <c r="ADF24" s="3"/>
      <c r="ADG24" s="3"/>
      <c r="ADH24" s="3"/>
      <c r="ADI24" s="3"/>
      <c r="ADJ24" s="3"/>
      <c r="ADK24" s="3"/>
      <c r="ADL24" s="3"/>
      <c r="ADM24" s="3"/>
      <c r="ADN24" s="3"/>
      <c r="ADO24" s="3"/>
      <c r="ADP24" s="3"/>
      <c r="ADQ24" s="3"/>
      <c r="ADR24" s="3"/>
      <c r="ADS24" s="3"/>
      <c r="ADT24" s="3"/>
      <c r="ADU24" s="3"/>
      <c r="ADV24" s="3"/>
      <c r="ADW24" s="3"/>
      <c r="ADX24" s="3"/>
      <c r="ADY24" s="3"/>
      <c r="ADZ24" s="3"/>
      <c r="AEA24" s="3"/>
      <c r="AEB24" s="3"/>
      <c r="AEC24" s="3"/>
      <c r="AED24" s="3"/>
      <c r="AEE24" s="3"/>
      <c r="AEF24" s="3"/>
      <c r="AEG24" s="3"/>
      <c r="AEH24" s="3"/>
      <c r="AEI24" s="3"/>
      <c r="AEJ24" s="3"/>
      <c r="AEK24" s="3"/>
      <c r="AEL24" s="3"/>
      <c r="AEM24" s="3"/>
      <c r="AEN24" s="3"/>
      <c r="AEO24" s="3"/>
      <c r="AEP24" s="3"/>
      <c r="AEQ24" s="3"/>
      <c r="AER24" s="3"/>
      <c r="AES24" s="3"/>
      <c r="AET24" s="3"/>
      <c r="AEU24" s="3"/>
      <c r="AEV24" s="3"/>
      <c r="AEW24" s="3"/>
      <c r="AEX24" s="3"/>
      <c r="AEY24" s="3"/>
      <c r="AEZ24" s="3"/>
      <c r="AFA24" s="3"/>
      <c r="AFB24" s="3"/>
      <c r="AFC24" s="3"/>
      <c r="AFD24" s="3"/>
      <c r="AFE24" s="3"/>
      <c r="AFF24" s="3"/>
      <c r="AFG24" s="3"/>
      <c r="AFH24" s="3"/>
      <c r="AFI24" s="3"/>
      <c r="AFJ24" s="3"/>
      <c r="AFK24" s="3"/>
      <c r="AFL24" s="3"/>
      <c r="AFM24" s="3"/>
      <c r="AFN24" s="3"/>
      <c r="AFO24" s="3"/>
      <c r="AFP24" s="3"/>
      <c r="AFQ24" s="3"/>
      <c r="AFR24" s="3"/>
      <c r="AFS24" s="3"/>
      <c r="AFT24" s="3"/>
      <c r="AFU24" s="3"/>
      <c r="AFV24" s="3"/>
      <c r="AFW24" s="3"/>
      <c r="AFX24" s="3"/>
      <c r="AFY24" s="3"/>
      <c r="AFZ24" s="3"/>
      <c r="AGA24" s="3"/>
      <c r="AGB24" s="3"/>
      <c r="AGC24" s="3"/>
      <c r="AGD24" s="3"/>
      <c r="AGE24" s="3"/>
      <c r="AGF24" s="3"/>
      <c r="AGG24" s="3"/>
      <c r="AGH24" s="3"/>
      <c r="AGI24" s="3"/>
      <c r="AGJ24" s="3"/>
      <c r="AGK24" s="3"/>
      <c r="AGL24" s="3"/>
      <c r="AGM24" s="3"/>
      <c r="AGN24" s="3"/>
      <c r="AGO24" s="3"/>
      <c r="AGP24" s="3"/>
      <c r="AGQ24" s="3"/>
      <c r="AGR24" s="3"/>
      <c r="AGS24" s="3"/>
      <c r="AGT24" s="3"/>
      <c r="AGU24" s="3"/>
      <c r="AGV24" s="3"/>
      <c r="AGW24" s="3"/>
      <c r="AGX24" s="3"/>
      <c r="AGY24" s="3"/>
      <c r="AGZ24" s="3"/>
      <c r="AHA24" s="3"/>
      <c r="AHB24" s="3"/>
      <c r="AHC24" s="3"/>
      <c r="AHD24" s="3"/>
      <c r="AHE24" s="3"/>
      <c r="AHF24" s="3"/>
      <c r="AHG24" s="3"/>
      <c r="AHH24" s="3"/>
      <c r="AHI24" s="3"/>
      <c r="AHJ24" s="3"/>
      <c r="AHK24" s="3"/>
      <c r="AHL24" s="3"/>
      <c r="AHM24" s="3"/>
      <c r="AHN24" s="3"/>
      <c r="AHO24" s="3"/>
      <c r="AHP24" s="3"/>
      <c r="AHQ24" s="3"/>
      <c r="AHR24" s="3"/>
      <c r="AHS24" s="3"/>
      <c r="AHT24" s="3"/>
      <c r="AHU24" s="3"/>
      <c r="AHV24" s="3"/>
      <c r="AHW24" s="3"/>
      <c r="AHX24" s="3"/>
      <c r="AHY24" s="3"/>
      <c r="AHZ24" s="3"/>
      <c r="AIA24" s="3"/>
      <c r="AIB24" s="3"/>
      <c r="AIC24" s="3"/>
      <c r="AID24" s="3"/>
      <c r="AIE24" s="3"/>
      <c r="AIF24" s="3"/>
      <c r="AIG24" s="3"/>
      <c r="AIH24" s="3"/>
      <c r="AII24" s="3"/>
      <c r="AIJ24" s="3"/>
      <c r="AIK24" s="3"/>
      <c r="AIL24" s="3"/>
      <c r="AIM24" s="3"/>
      <c r="AIN24" s="3"/>
      <c r="AIO24" s="3"/>
      <c r="AIP24" s="3"/>
      <c r="AIQ24" s="3"/>
      <c r="AIR24" s="3"/>
      <c r="AIS24" s="3"/>
      <c r="AIT24" s="3"/>
      <c r="AIU24" s="3"/>
      <c r="AIV24" s="3"/>
      <c r="AIW24" s="3"/>
      <c r="AIX24" s="3"/>
      <c r="AIY24" s="3"/>
      <c r="AIZ24" s="3"/>
      <c r="AJA24" s="3"/>
      <c r="AJB24" s="3"/>
      <c r="AJC24" s="3"/>
      <c r="AJD24" s="3"/>
      <c r="AJE24" s="3"/>
      <c r="AJF24" s="3"/>
      <c r="AJG24" s="3"/>
      <c r="AJH24" s="3"/>
      <c r="AJI24" s="3"/>
      <c r="AJJ24" s="3"/>
      <c r="AJK24" s="3"/>
      <c r="AJL24" s="3"/>
      <c r="AJM24" s="3"/>
      <c r="AJN24" s="3"/>
      <c r="AJO24" s="3"/>
      <c r="AJP24" s="3"/>
      <c r="AJQ24" s="3"/>
      <c r="AJR24" s="3"/>
      <c r="AJS24" s="3"/>
      <c r="AJT24" s="3"/>
      <c r="AJU24" s="3"/>
      <c r="AJV24" s="3"/>
      <c r="AJW24" s="3"/>
      <c r="AJX24" s="3"/>
      <c r="AJY24" s="3"/>
      <c r="AJZ24" s="3"/>
      <c r="AKA24" s="3"/>
      <c r="AKB24" s="3"/>
      <c r="AKC24" s="3"/>
      <c r="AKD24" s="3"/>
      <c r="AKE24" s="3"/>
      <c r="AKF24" s="3"/>
      <c r="AKG24" s="3"/>
      <c r="AKH24" s="3"/>
      <c r="AKI24" s="3"/>
      <c r="AKJ24" s="3"/>
      <c r="AKK24" s="3"/>
      <c r="AKL24" s="3"/>
      <c r="AKM24" s="3"/>
      <c r="AKN24" s="3"/>
      <c r="AKO24" s="3"/>
      <c r="AKP24" s="3"/>
      <c r="AKQ24" s="3"/>
      <c r="AKR24" s="3"/>
      <c r="AKS24" s="3"/>
      <c r="AKT24" s="3"/>
      <c r="AKU24" s="3"/>
      <c r="AKV24" s="3"/>
      <c r="AKW24" s="3"/>
      <c r="AKX24" s="3"/>
      <c r="AKY24" s="3"/>
      <c r="AKZ24" s="3"/>
      <c r="ALA24" s="3"/>
      <c r="ALB24" s="3"/>
      <c r="ALC24" s="3"/>
      <c r="ALD24" s="3"/>
      <c r="ALE24" s="3"/>
      <c r="ALF24" s="3"/>
      <c r="ALG24" s="3"/>
      <c r="ALH24" s="3"/>
      <c r="ALI24" s="3"/>
      <c r="ALJ24" s="3"/>
      <c r="ALK24" s="3"/>
      <c r="ALL24" s="3"/>
      <c r="ALM24" s="3"/>
      <c r="ALN24" s="3"/>
      <c r="ALO24" s="3"/>
      <c r="ALP24" s="3"/>
      <c r="ALQ24" s="3"/>
      <c r="ALR24" s="3"/>
      <c r="ALS24" s="3"/>
      <c r="ALT24" s="3"/>
      <c r="ALU24" s="3"/>
      <c r="ALV24" s="3"/>
      <c r="ALW24" s="3"/>
      <c r="ALX24" s="3"/>
      <c r="ALY24" s="3"/>
      <c r="ALZ24" s="3"/>
      <c r="AMA24" s="3"/>
      <c r="AMB24" s="3"/>
    </row>
    <row r="25" spans="1:1016" ht="66" customHeight="1" x14ac:dyDescent="0.3">
      <c r="A25" s="88" t="s">
        <v>1059</v>
      </c>
      <c r="B25" s="90" t="s">
        <v>324</v>
      </c>
      <c r="C25" s="88" t="s">
        <v>27</v>
      </c>
      <c r="D25" s="110" t="s">
        <v>325</v>
      </c>
      <c r="E25" s="89" t="s">
        <v>30</v>
      </c>
      <c r="F25" s="111">
        <v>1</v>
      </c>
      <c r="G25" s="111">
        <f>CPU!J275</f>
        <v>956.1</v>
      </c>
      <c r="H25" s="111">
        <f t="shared" si="1"/>
        <v>1231.6400000000001</v>
      </c>
      <c r="I25" s="111">
        <f t="shared" ref="I25" si="14">TRUNC(F25 * H25, 2)</f>
        <v>1231.6400000000001</v>
      </c>
      <c r="J25" s="114">
        <f>I25 / H50</f>
        <v>6.631906110853159E-3</v>
      </c>
      <c r="K25" s="108">
        <f t="shared" si="13"/>
        <v>956.1</v>
      </c>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row>
    <row r="26" spans="1:1016" s="85" customFormat="1" ht="21" customHeight="1" x14ac:dyDescent="0.3">
      <c r="A26" s="103">
        <v>7</v>
      </c>
      <c r="B26" s="104"/>
      <c r="C26" s="103"/>
      <c r="D26" s="103" t="s">
        <v>9</v>
      </c>
      <c r="E26" s="105"/>
      <c r="F26" s="106"/>
      <c r="G26" s="103"/>
      <c r="H26" s="103"/>
      <c r="I26" s="106">
        <f>I27+I29</f>
        <v>5699</v>
      </c>
      <c r="J26" s="107">
        <f>I26 / H50</f>
        <v>3.0686915759273937E-2</v>
      </c>
      <c r="K26" s="108">
        <f t="shared" ref="K26" si="15">TRUNC(F26*G26,2)</f>
        <v>0</v>
      </c>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c r="II26" s="3"/>
      <c r="IJ26" s="3"/>
      <c r="IK26" s="3"/>
      <c r="IL26" s="3"/>
      <c r="IM26" s="3"/>
      <c r="IN26" s="3"/>
      <c r="IO26" s="3"/>
      <c r="IP26" s="3"/>
      <c r="IQ26" s="3"/>
      <c r="IR26" s="3"/>
      <c r="IS26" s="3"/>
      <c r="IT26" s="3"/>
      <c r="IU26" s="3"/>
      <c r="IV26" s="3"/>
      <c r="IW26" s="3"/>
      <c r="IX26" s="3"/>
      <c r="IY26" s="3"/>
      <c r="IZ26" s="3"/>
      <c r="JA26" s="3"/>
      <c r="JB26" s="3"/>
      <c r="JC26" s="3"/>
      <c r="JD26" s="3"/>
      <c r="JE26" s="3"/>
      <c r="JF26" s="3"/>
      <c r="JG26" s="3"/>
      <c r="JH26" s="3"/>
      <c r="JI26" s="3"/>
      <c r="JJ26" s="3"/>
      <c r="JK26" s="3"/>
      <c r="JL26" s="3"/>
      <c r="JM26" s="3"/>
      <c r="JN26" s="3"/>
      <c r="JO26" s="3"/>
      <c r="JP26" s="3"/>
      <c r="JQ26" s="3"/>
      <c r="JR26" s="3"/>
      <c r="JS26" s="3"/>
      <c r="JT26" s="3"/>
      <c r="JU26" s="3"/>
      <c r="JV26" s="3"/>
      <c r="JW26" s="3"/>
      <c r="JX26" s="3"/>
      <c r="JY26" s="3"/>
      <c r="JZ26" s="3"/>
      <c r="KA26" s="3"/>
      <c r="KB26" s="3"/>
      <c r="KC26" s="3"/>
      <c r="KD26" s="3"/>
      <c r="KE26" s="3"/>
      <c r="KF26" s="3"/>
      <c r="KG26" s="3"/>
      <c r="KH26" s="3"/>
      <c r="KI26" s="3"/>
      <c r="KJ26" s="3"/>
      <c r="KK26" s="3"/>
      <c r="KL26" s="3"/>
      <c r="KM26" s="3"/>
      <c r="KN26" s="3"/>
      <c r="KO26" s="3"/>
      <c r="KP26" s="3"/>
      <c r="KQ26" s="3"/>
      <c r="KR26" s="3"/>
      <c r="KS26" s="3"/>
      <c r="KT26" s="3"/>
      <c r="KU26" s="3"/>
      <c r="KV26" s="3"/>
      <c r="KW26" s="3"/>
      <c r="KX26" s="3"/>
      <c r="KY26" s="3"/>
      <c r="KZ26" s="3"/>
      <c r="LA26" s="3"/>
      <c r="LB26" s="3"/>
      <c r="LC26" s="3"/>
      <c r="LD26" s="3"/>
      <c r="LE26" s="3"/>
      <c r="LF26" s="3"/>
      <c r="LG26" s="3"/>
      <c r="LH26" s="3"/>
      <c r="LI26" s="3"/>
      <c r="LJ26" s="3"/>
      <c r="LK26" s="3"/>
      <c r="LL26" s="3"/>
      <c r="LM26" s="3"/>
      <c r="LN26" s="3"/>
      <c r="LO26" s="3"/>
      <c r="LP26" s="3"/>
      <c r="LQ26" s="3"/>
      <c r="LR26" s="3"/>
      <c r="LS26" s="3"/>
      <c r="LT26" s="3"/>
      <c r="LU26" s="3"/>
      <c r="LV26" s="3"/>
      <c r="LW26" s="3"/>
      <c r="LX26" s="3"/>
      <c r="LY26" s="3"/>
      <c r="LZ26" s="3"/>
      <c r="MA26" s="3"/>
      <c r="MB26" s="3"/>
      <c r="MC26" s="3"/>
      <c r="MD26" s="3"/>
      <c r="ME26" s="3"/>
      <c r="MF26" s="3"/>
      <c r="MG26" s="3"/>
      <c r="MH26" s="3"/>
      <c r="MI26" s="3"/>
      <c r="MJ26" s="3"/>
      <c r="MK26" s="3"/>
      <c r="ML26" s="3"/>
      <c r="MM26" s="3"/>
      <c r="MN26" s="3"/>
      <c r="MO26" s="3"/>
      <c r="MP26" s="3"/>
      <c r="MQ26" s="3"/>
      <c r="MR26" s="3"/>
      <c r="MS26" s="3"/>
      <c r="MT26" s="3"/>
      <c r="MU26" s="3"/>
      <c r="MV26" s="3"/>
      <c r="MW26" s="3"/>
      <c r="MX26" s="3"/>
      <c r="MY26" s="3"/>
      <c r="MZ26" s="3"/>
      <c r="NA26" s="3"/>
      <c r="NB26" s="3"/>
      <c r="NC26" s="3"/>
      <c r="ND26" s="3"/>
      <c r="NE26" s="3"/>
      <c r="NF26" s="3"/>
      <c r="NG26" s="3"/>
      <c r="NH26" s="3"/>
      <c r="NI26" s="3"/>
      <c r="NJ26" s="3"/>
      <c r="NK26" s="3"/>
      <c r="NL26" s="3"/>
      <c r="NM26" s="3"/>
      <c r="NN26" s="3"/>
      <c r="NO26" s="3"/>
      <c r="NP26" s="3"/>
      <c r="NQ26" s="3"/>
      <c r="NR26" s="3"/>
      <c r="NS26" s="3"/>
      <c r="NT26" s="3"/>
      <c r="NU26" s="3"/>
      <c r="NV26" s="3"/>
      <c r="NW26" s="3"/>
      <c r="NX26" s="3"/>
      <c r="NY26" s="3"/>
      <c r="NZ26" s="3"/>
      <c r="OA26" s="3"/>
      <c r="OB26" s="3"/>
      <c r="OC26" s="3"/>
      <c r="OD26" s="3"/>
      <c r="OE26" s="3"/>
      <c r="OF26" s="3"/>
      <c r="OG26" s="3"/>
      <c r="OH26" s="3"/>
      <c r="OI26" s="3"/>
      <c r="OJ26" s="3"/>
      <c r="OK26" s="3"/>
      <c r="OL26" s="3"/>
      <c r="OM26" s="3"/>
      <c r="ON26" s="3"/>
      <c r="OO26" s="3"/>
      <c r="OP26" s="3"/>
      <c r="OQ26" s="3"/>
      <c r="OR26" s="3"/>
      <c r="OS26" s="3"/>
      <c r="OT26" s="3"/>
      <c r="OU26" s="3"/>
      <c r="OV26" s="3"/>
      <c r="OW26" s="3"/>
      <c r="OX26" s="3"/>
      <c r="OY26" s="3"/>
      <c r="OZ26" s="3"/>
      <c r="PA26" s="3"/>
      <c r="PB26" s="3"/>
      <c r="PC26" s="3"/>
      <c r="PD26" s="3"/>
      <c r="PE26" s="3"/>
      <c r="PF26" s="3"/>
      <c r="PG26" s="3"/>
      <c r="PH26" s="3"/>
      <c r="PI26" s="3"/>
      <c r="PJ26" s="3"/>
      <c r="PK26" s="3"/>
      <c r="PL26" s="3"/>
      <c r="PM26" s="3"/>
      <c r="PN26" s="3"/>
      <c r="PO26" s="3"/>
      <c r="PP26" s="3"/>
      <c r="PQ26" s="3"/>
      <c r="PR26" s="3"/>
      <c r="PS26" s="3"/>
      <c r="PT26" s="3"/>
      <c r="PU26" s="3"/>
      <c r="PV26" s="3"/>
      <c r="PW26" s="3"/>
      <c r="PX26" s="3"/>
      <c r="PY26" s="3"/>
      <c r="PZ26" s="3"/>
      <c r="QA26" s="3"/>
      <c r="QB26" s="3"/>
      <c r="QC26" s="3"/>
      <c r="QD26" s="3"/>
      <c r="QE26" s="3"/>
      <c r="QF26" s="3"/>
      <c r="QG26" s="3"/>
      <c r="QH26" s="3"/>
      <c r="QI26" s="3"/>
      <c r="QJ26" s="3"/>
      <c r="QK26" s="3"/>
      <c r="QL26" s="3"/>
      <c r="QM26" s="3"/>
      <c r="QN26" s="3"/>
      <c r="QO26" s="3"/>
      <c r="QP26" s="3"/>
      <c r="QQ26" s="3"/>
      <c r="QR26" s="3"/>
      <c r="QS26" s="3"/>
      <c r="QT26" s="3"/>
      <c r="QU26" s="3"/>
      <c r="QV26" s="3"/>
      <c r="QW26" s="3"/>
      <c r="QX26" s="3"/>
      <c r="QY26" s="3"/>
      <c r="QZ26" s="3"/>
      <c r="RA26" s="3"/>
      <c r="RB26" s="3"/>
      <c r="RC26" s="3"/>
      <c r="RD26" s="3"/>
      <c r="RE26" s="3"/>
      <c r="RF26" s="3"/>
      <c r="RG26" s="3"/>
      <c r="RH26" s="3"/>
      <c r="RI26" s="3"/>
      <c r="RJ26" s="3"/>
      <c r="RK26" s="3"/>
      <c r="RL26" s="3"/>
      <c r="RM26" s="3"/>
      <c r="RN26" s="3"/>
      <c r="RO26" s="3"/>
      <c r="RP26" s="3"/>
      <c r="RQ26" s="3"/>
      <c r="RR26" s="3"/>
      <c r="RS26" s="3"/>
      <c r="RT26" s="3"/>
      <c r="RU26" s="3"/>
      <c r="RV26" s="3"/>
      <c r="RW26" s="3"/>
      <c r="RX26" s="3"/>
      <c r="RY26" s="3"/>
      <c r="RZ26" s="3"/>
      <c r="SA26" s="3"/>
      <c r="SB26" s="3"/>
      <c r="SC26" s="3"/>
      <c r="SD26" s="3"/>
      <c r="SE26" s="3"/>
      <c r="SF26" s="3"/>
      <c r="SG26" s="3"/>
      <c r="SH26" s="3"/>
      <c r="SI26" s="3"/>
      <c r="SJ26" s="3"/>
      <c r="SK26" s="3"/>
      <c r="SL26" s="3"/>
      <c r="SM26" s="3"/>
      <c r="SN26" s="3"/>
      <c r="SO26" s="3"/>
      <c r="SP26" s="3"/>
      <c r="SQ26" s="3"/>
      <c r="SR26" s="3"/>
      <c r="SS26" s="3"/>
      <c r="ST26" s="3"/>
      <c r="SU26" s="3"/>
      <c r="SV26" s="3"/>
      <c r="SW26" s="3"/>
      <c r="SX26" s="3"/>
      <c r="SY26" s="3"/>
      <c r="SZ26" s="3"/>
      <c r="TA26" s="3"/>
      <c r="TB26" s="3"/>
      <c r="TC26" s="3"/>
      <c r="TD26" s="3"/>
      <c r="TE26" s="3"/>
      <c r="TF26" s="3"/>
      <c r="TG26" s="3"/>
      <c r="TH26" s="3"/>
      <c r="TI26" s="3"/>
      <c r="TJ26" s="3"/>
      <c r="TK26" s="3"/>
      <c r="TL26" s="3"/>
      <c r="TM26" s="3"/>
      <c r="TN26" s="3"/>
      <c r="TO26" s="3"/>
      <c r="TP26" s="3"/>
      <c r="TQ26" s="3"/>
      <c r="TR26" s="3"/>
      <c r="TS26" s="3"/>
      <c r="TT26" s="3"/>
      <c r="TU26" s="3"/>
      <c r="TV26" s="3"/>
      <c r="TW26" s="3"/>
      <c r="TX26" s="3"/>
      <c r="TY26" s="3"/>
      <c r="TZ26" s="3"/>
      <c r="UA26" s="3"/>
      <c r="UB26" s="3"/>
      <c r="UC26" s="3"/>
      <c r="UD26" s="3"/>
      <c r="UE26" s="3"/>
      <c r="UF26" s="3"/>
      <c r="UG26" s="3"/>
      <c r="UH26" s="3"/>
      <c r="UI26" s="3"/>
      <c r="UJ26" s="3"/>
      <c r="UK26" s="3"/>
      <c r="UL26" s="3"/>
      <c r="UM26" s="3"/>
      <c r="UN26" s="3"/>
      <c r="UO26" s="3"/>
      <c r="UP26" s="3"/>
      <c r="UQ26" s="3"/>
      <c r="UR26" s="3"/>
      <c r="US26" s="3"/>
      <c r="UT26" s="3"/>
      <c r="UU26" s="3"/>
      <c r="UV26" s="3"/>
      <c r="UW26" s="3"/>
      <c r="UX26" s="3"/>
      <c r="UY26" s="3"/>
      <c r="UZ26" s="3"/>
      <c r="VA26" s="3"/>
      <c r="VB26" s="3"/>
      <c r="VC26" s="3"/>
      <c r="VD26" s="3"/>
      <c r="VE26" s="3"/>
      <c r="VF26" s="3"/>
      <c r="VG26" s="3"/>
      <c r="VH26" s="3"/>
      <c r="VI26" s="3"/>
      <c r="VJ26" s="3"/>
      <c r="VK26" s="3"/>
      <c r="VL26" s="3"/>
      <c r="VM26" s="3"/>
      <c r="VN26" s="3"/>
      <c r="VO26" s="3"/>
      <c r="VP26" s="3"/>
      <c r="VQ26" s="3"/>
      <c r="VR26" s="3"/>
      <c r="VS26" s="3"/>
      <c r="VT26" s="3"/>
      <c r="VU26" s="3"/>
      <c r="VV26" s="3"/>
      <c r="VW26" s="3"/>
      <c r="VX26" s="3"/>
      <c r="VY26" s="3"/>
      <c r="VZ26" s="3"/>
      <c r="WA26" s="3"/>
      <c r="WB26" s="3"/>
      <c r="WC26" s="3"/>
      <c r="WD26" s="3"/>
      <c r="WE26" s="3"/>
      <c r="WF26" s="3"/>
      <c r="WG26" s="3"/>
      <c r="WH26" s="3"/>
      <c r="WI26" s="3"/>
      <c r="WJ26" s="3"/>
      <c r="WK26" s="3"/>
      <c r="WL26" s="3"/>
      <c r="WM26" s="3"/>
      <c r="WN26" s="3"/>
      <c r="WO26" s="3"/>
      <c r="WP26" s="3"/>
      <c r="WQ26" s="3"/>
      <c r="WR26" s="3"/>
      <c r="WS26" s="3"/>
      <c r="WT26" s="3"/>
      <c r="WU26" s="3"/>
      <c r="WV26" s="3"/>
      <c r="WW26" s="3"/>
      <c r="WX26" s="3"/>
      <c r="WY26" s="3"/>
      <c r="WZ26" s="3"/>
      <c r="XA26" s="3"/>
      <c r="XB26" s="3"/>
      <c r="XC26" s="3"/>
      <c r="XD26" s="3"/>
      <c r="XE26" s="3"/>
      <c r="XF26" s="3"/>
      <c r="XG26" s="3"/>
      <c r="XH26" s="3"/>
      <c r="XI26" s="3"/>
      <c r="XJ26" s="3"/>
      <c r="XK26" s="3"/>
      <c r="XL26" s="3"/>
      <c r="XM26" s="3"/>
      <c r="XN26" s="3"/>
      <c r="XO26" s="3"/>
      <c r="XP26" s="3"/>
      <c r="XQ26" s="3"/>
      <c r="XR26" s="3"/>
      <c r="XS26" s="3"/>
      <c r="XT26" s="3"/>
      <c r="XU26" s="3"/>
      <c r="XV26" s="3"/>
      <c r="XW26" s="3"/>
      <c r="XX26" s="3"/>
      <c r="XY26" s="3"/>
      <c r="XZ26" s="3"/>
      <c r="YA26" s="3"/>
      <c r="YB26" s="3"/>
      <c r="YC26" s="3"/>
      <c r="YD26" s="3"/>
      <c r="YE26" s="3"/>
      <c r="YF26" s="3"/>
      <c r="YG26" s="3"/>
      <c r="YH26" s="3"/>
      <c r="YI26" s="3"/>
      <c r="YJ26" s="3"/>
      <c r="YK26" s="3"/>
      <c r="YL26" s="3"/>
      <c r="YM26" s="3"/>
      <c r="YN26" s="3"/>
      <c r="YO26" s="3"/>
      <c r="YP26" s="3"/>
      <c r="YQ26" s="3"/>
      <c r="YR26" s="3"/>
      <c r="YS26" s="3"/>
      <c r="YT26" s="3"/>
      <c r="YU26" s="3"/>
      <c r="YV26" s="3"/>
      <c r="YW26" s="3"/>
      <c r="YX26" s="3"/>
      <c r="YY26" s="3"/>
      <c r="YZ26" s="3"/>
      <c r="ZA26" s="3"/>
      <c r="ZB26" s="3"/>
      <c r="ZC26" s="3"/>
      <c r="ZD26" s="3"/>
      <c r="ZE26" s="3"/>
      <c r="ZF26" s="3"/>
      <c r="ZG26" s="3"/>
      <c r="ZH26" s="3"/>
      <c r="ZI26" s="3"/>
      <c r="ZJ26" s="3"/>
      <c r="ZK26" s="3"/>
      <c r="ZL26" s="3"/>
      <c r="ZM26" s="3"/>
      <c r="ZN26" s="3"/>
      <c r="ZO26" s="3"/>
      <c r="ZP26" s="3"/>
      <c r="ZQ26" s="3"/>
      <c r="ZR26" s="3"/>
      <c r="ZS26" s="3"/>
      <c r="ZT26" s="3"/>
      <c r="ZU26" s="3"/>
      <c r="ZV26" s="3"/>
      <c r="ZW26" s="3"/>
      <c r="ZX26" s="3"/>
      <c r="ZY26" s="3"/>
      <c r="ZZ26" s="3"/>
      <c r="AAA26" s="3"/>
      <c r="AAB26" s="3"/>
      <c r="AAC26" s="3"/>
      <c r="AAD26" s="3"/>
      <c r="AAE26" s="3"/>
      <c r="AAF26" s="3"/>
      <c r="AAG26" s="3"/>
      <c r="AAH26" s="3"/>
      <c r="AAI26" s="3"/>
      <c r="AAJ26" s="3"/>
      <c r="AAK26" s="3"/>
      <c r="AAL26" s="3"/>
      <c r="AAM26" s="3"/>
      <c r="AAN26" s="3"/>
      <c r="AAO26" s="3"/>
      <c r="AAP26" s="3"/>
      <c r="AAQ26" s="3"/>
      <c r="AAR26" s="3"/>
      <c r="AAS26" s="3"/>
      <c r="AAT26" s="3"/>
      <c r="AAU26" s="3"/>
      <c r="AAV26" s="3"/>
      <c r="AAW26" s="3"/>
      <c r="AAX26" s="3"/>
      <c r="AAY26" s="3"/>
      <c r="AAZ26" s="3"/>
      <c r="ABA26" s="3"/>
      <c r="ABB26" s="3"/>
      <c r="ABC26" s="3"/>
      <c r="ABD26" s="3"/>
      <c r="ABE26" s="3"/>
      <c r="ABF26" s="3"/>
      <c r="ABG26" s="3"/>
      <c r="ABH26" s="3"/>
      <c r="ABI26" s="3"/>
      <c r="ABJ26" s="3"/>
      <c r="ABK26" s="3"/>
      <c r="ABL26" s="3"/>
      <c r="ABM26" s="3"/>
      <c r="ABN26" s="3"/>
      <c r="ABO26" s="3"/>
      <c r="ABP26" s="3"/>
      <c r="ABQ26" s="3"/>
      <c r="ABR26" s="3"/>
      <c r="ABS26" s="3"/>
      <c r="ABT26" s="3"/>
      <c r="ABU26" s="3"/>
      <c r="ABV26" s="3"/>
      <c r="ABW26" s="3"/>
      <c r="ABX26" s="3"/>
      <c r="ABY26" s="3"/>
      <c r="ABZ26" s="3"/>
      <c r="ACA26" s="3"/>
      <c r="ACB26" s="3"/>
      <c r="ACC26" s="3"/>
      <c r="ACD26" s="3"/>
      <c r="ACE26" s="3"/>
      <c r="ACF26" s="3"/>
      <c r="ACG26" s="3"/>
      <c r="ACH26" s="3"/>
      <c r="ACI26" s="3"/>
      <c r="ACJ26" s="3"/>
      <c r="ACK26" s="3"/>
      <c r="ACL26" s="3"/>
      <c r="ACM26" s="3"/>
      <c r="ACN26" s="3"/>
      <c r="ACO26" s="3"/>
      <c r="ACP26" s="3"/>
      <c r="ACQ26" s="3"/>
      <c r="ACR26" s="3"/>
      <c r="ACS26" s="3"/>
      <c r="ACT26" s="3"/>
      <c r="ACU26" s="3"/>
      <c r="ACV26" s="3"/>
      <c r="ACW26" s="3"/>
      <c r="ACX26" s="3"/>
      <c r="ACY26" s="3"/>
      <c r="ACZ26" s="3"/>
      <c r="ADA26" s="3"/>
      <c r="ADB26" s="3"/>
      <c r="ADC26" s="3"/>
      <c r="ADD26" s="3"/>
      <c r="ADE26" s="3"/>
      <c r="ADF26" s="3"/>
      <c r="ADG26" s="3"/>
      <c r="ADH26" s="3"/>
      <c r="ADI26" s="3"/>
      <c r="ADJ26" s="3"/>
      <c r="ADK26" s="3"/>
      <c r="ADL26" s="3"/>
      <c r="ADM26" s="3"/>
      <c r="ADN26" s="3"/>
      <c r="ADO26" s="3"/>
      <c r="ADP26" s="3"/>
      <c r="ADQ26" s="3"/>
      <c r="ADR26" s="3"/>
      <c r="ADS26" s="3"/>
      <c r="ADT26" s="3"/>
      <c r="ADU26" s="3"/>
      <c r="ADV26" s="3"/>
      <c r="ADW26" s="3"/>
      <c r="ADX26" s="3"/>
      <c r="ADY26" s="3"/>
      <c r="ADZ26" s="3"/>
      <c r="AEA26" s="3"/>
      <c r="AEB26" s="3"/>
      <c r="AEC26" s="3"/>
      <c r="AED26" s="3"/>
      <c r="AEE26" s="3"/>
      <c r="AEF26" s="3"/>
      <c r="AEG26" s="3"/>
      <c r="AEH26" s="3"/>
      <c r="AEI26" s="3"/>
      <c r="AEJ26" s="3"/>
      <c r="AEK26" s="3"/>
      <c r="AEL26" s="3"/>
      <c r="AEM26" s="3"/>
      <c r="AEN26" s="3"/>
      <c r="AEO26" s="3"/>
      <c r="AEP26" s="3"/>
      <c r="AEQ26" s="3"/>
      <c r="AER26" s="3"/>
      <c r="AES26" s="3"/>
      <c r="AET26" s="3"/>
      <c r="AEU26" s="3"/>
      <c r="AEV26" s="3"/>
      <c r="AEW26" s="3"/>
      <c r="AEX26" s="3"/>
      <c r="AEY26" s="3"/>
      <c r="AEZ26" s="3"/>
      <c r="AFA26" s="3"/>
      <c r="AFB26" s="3"/>
      <c r="AFC26" s="3"/>
      <c r="AFD26" s="3"/>
      <c r="AFE26" s="3"/>
      <c r="AFF26" s="3"/>
      <c r="AFG26" s="3"/>
      <c r="AFH26" s="3"/>
      <c r="AFI26" s="3"/>
      <c r="AFJ26" s="3"/>
      <c r="AFK26" s="3"/>
      <c r="AFL26" s="3"/>
      <c r="AFM26" s="3"/>
      <c r="AFN26" s="3"/>
      <c r="AFO26" s="3"/>
      <c r="AFP26" s="3"/>
      <c r="AFQ26" s="3"/>
      <c r="AFR26" s="3"/>
      <c r="AFS26" s="3"/>
      <c r="AFT26" s="3"/>
      <c r="AFU26" s="3"/>
      <c r="AFV26" s="3"/>
      <c r="AFW26" s="3"/>
      <c r="AFX26" s="3"/>
      <c r="AFY26" s="3"/>
      <c r="AFZ26" s="3"/>
      <c r="AGA26" s="3"/>
      <c r="AGB26" s="3"/>
      <c r="AGC26" s="3"/>
      <c r="AGD26" s="3"/>
      <c r="AGE26" s="3"/>
      <c r="AGF26" s="3"/>
      <c r="AGG26" s="3"/>
      <c r="AGH26" s="3"/>
      <c r="AGI26" s="3"/>
      <c r="AGJ26" s="3"/>
      <c r="AGK26" s="3"/>
      <c r="AGL26" s="3"/>
      <c r="AGM26" s="3"/>
      <c r="AGN26" s="3"/>
      <c r="AGO26" s="3"/>
      <c r="AGP26" s="3"/>
      <c r="AGQ26" s="3"/>
      <c r="AGR26" s="3"/>
      <c r="AGS26" s="3"/>
      <c r="AGT26" s="3"/>
      <c r="AGU26" s="3"/>
      <c r="AGV26" s="3"/>
      <c r="AGW26" s="3"/>
      <c r="AGX26" s="3"/>
      <c r="AGY26" s="3"/>
      <c r="AGZ26" s="3"/>
      <c r="AHA26" s="3"/>
      <c r="AHB26" s="3"/>
      <c r="AHC26" s="3"/>
      <c r="AHD26" s="3"/>
      <c r="AHE26" s="3"/>
      <c r="AHF26" s="3"/>
      <c r="AHG26" s="3"/>
      <c r="AHH26" s="3"/>
      <c r="AHI26" s="3"/>
      <c r="AHJ26" s="3"/>
      <c r="AHK26" s="3"/>
      <c r="AHL26" s="3"/>
      <c r="AHM26" s="3"/>
      <c r="AHN26" s="3"/>
      <c r="AHO26" s="3"/>
      <c r="AHP26" s="3"/>
      <c r="AHQ26" s="3"/>
      <c r="AHR26" s="3"/>
      <c r="AHS26" s="3"/>
      <c r="AHT26" s="3"/>
      <c r="AHU26" s="3"/>
      <c r="AHV26" s="3"/>
      <c r="AHW26" s="3"/>
      <c r="AHX26" s="3"/>
      <c r="AHY26" s="3"/>
      <c r="AHZ26" s="3"/>
      <c r="AIA26" s="3"/>
      <c r="AIB26" s="3"/>
      <c r="AIC26" s="3"/>
      <c r="AID26" s="3"/>
      <c r="AIE26" s="3"/>
      <c r="AIF26" s="3"/>
      <c r="AIG26" s="3"/>
      <c r="AIH26" s="3"/>
      <c r="AII26" s="3"/>
      <c r="AIJ26" s="3"/>
      <c r="AIK26" s="3"/>
      <c r="AIL26" s="3"/>
      <c r="AIM26" s="3"/>
      <c r="AIN26" s="3"/>
      <c r="AIO26" s="3"/>
      <c r="AIP26" s="3"/>
      <c r="AIQ26" s="3"/>
      <c r="AIR26" s="3"/>
      <c r="AIS26" s="3"/>
      <c r="AIT26" s="3"/>
      <c r="AIU26" s="3"/>
      <c r="AIV26" s="3"/>
      <c r="AIW26" s="3"/>
      <c r="AIX26" s="3"/>
      <c r="AIY26" s="3"/>
      <c r="AIZ26" s="3"/>
      <c r="AJA26" s="3"/>
      <c r="AJB26" s="3"/>
      <c r="AJC26" s="3"/>
      <c r="AJD26" s="3"/>
      <c r="AJE26" s="3"/>
      <c r="AJF26" s="3"/>
      <c r="AJG26" s="3"/>
      <c r="AJH26" s="3"/>
      <c r="AJI26" s="3"/>
      <c r="AJJ26" s="3"/>
      <c r="AJK26" s="3"/>
      <c r="AJL26" s="3"/>
      <c r="AJM26" s="3"/>
      <c r="AJN26" s="3"/>
      <c r="AJO26" s="3"/>
      <c r="AJP26" s="3"/>
      <c r="AJQ26" s="3"/>
      <c r="AJR26" s="3"/>
      <c r="AJS26" s="3"/>
      <c r="AJT26" s="3"/>
      <c r="AJU26" s="3"/>
      <c r="AJV26" s="3"/>
      <c r="AJW26" s="3"/>
      <c r="AJX26" s="3"/>
      <c r="AJY26" s="3"/>
      <c r="AJZ26" s="3"/>
      <c r="AKA26" s="3"/>
      <c r="AKB26" s="3"/>
      <c r="AKC26" s="3"/>
      <c r="AKD26" s="3"/>
      <c r="AKE26" s="3"/>
      <c r="AKF26" s="3"/>
      <c r="AKG26" s="3"/>
      <c r="AKH26" s="3"/>
      <c r="AKI26" s="3"/>
      <c r="AKJ26" s="3"/>
      <c r="AKK26" s="3"/>
      <c r="AKL26" s="3"/>
      <c r="AKM26" s="3"/>
      <c r="AKN26" s="3"/>
      <c r="AKO26" s="3"/>
      <c r="AKP26" s="3"/>
      <c r="AKQ26" s="3"/>
      <c r="AKR26" s="3"/>
      <c r="AKS26" s="3"/>
      <c r="AKT26" s="3"/>
      <c r="AKU26" s="3"/>
      <c r="AKV26" s="3"/>
      <c r="AKW26" s="3"/>
      <c r="AKX26" s="3"/>
      <c r="AKY26" s="3"/>
      <c r="AKZ26" s="3"/>
      <c r="ALA26" s="3"/>
      <c r="ALB26" s="3"/>
      <c r="ALC26" s="3"/>
      <c r="ALD26" s="3"/>
      <c r="ALE26" s="3"/>
      <c r="ALF26" s="3"/>
      <c r="ALG26" s="3"/>
      <c r="ALH26" s="3"/>
      <c r="ALI26" s="3"/>
      <c r="ALJ26" s="3"/>
      <c r="ALK26" s="3"/>
      <c r="ALL26" s="3"/>
      <c r="ALM26" s="3"/>
      <c r="ALN26" s="3"/>
      <c r="ALO26" s="3"/>
      <c r="ALP26" s="3"/>
      <c r="ALQ26" s="3"/>
      <c r="ALR26" s="3"/>
      <c r="ALS26" s="3"/>
      <c r="ALT26" s="3"/>
      <c r="ALU26" s="3"/>
      <c r="ALV26" s="3"/>
      <c r="ALW26" s="3"/>
      <c r="ALX26" s="3"/>
      <c r="ALY26" s="3"/>
      <c r="ALZ26" s="3"/>
      <c r="AMA26" s="3"/>
      <c r="AMB26" s="3"/>
    </row>
    <row r="27" spans="1:1016" s="85" customFormat="1" ht="21" customHeight="1" x14ac:dyDescent="0.3">
      <c r="A27" s="103" t="s">
        <v>1060</v>
      </c>
      <c r="B27" s="104"/>
      <c r="C27" s="103"/>
      <c r="D27" s="103" t="s">
        <v>414</v>
      </c>
      <c r="E27" s="105"/>
      <c r="F27" s="106"/>
      <c r="G27" s="103"/>
      <c r="H27" s="103"/>
      <c r="I27" s="106">
        <f>SUM(I28:I28)</f>
        <v>1628</v>
      </c>
      <c r="J27" s="107">
        <f>I27 / H50</f>
        <v>8.7661517557638124E-3</v>
      </c>
      <c r="K27" s="108">
        <f t="shared" ref="K27:K28" si="16">TRUNC(F27*G27,2)</f>
        <v>0</v>
      </c>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c r="IM27" s="3"/>
      <c r="IN27" s="3"/>
      <c r="IO27" s="3"/>
      <c r="IP27" s="3"/>
      <c r="IQ27" s="3"/>
      <c r="IR27" s="3"/>
      <c r="IS27" s="3"/>
      <c r="IT27" s="3"/>
      <c r="IU27" s="3"/>
      <c r="IV27" s="3"/>
      <c r="IW27" s="3"/>
      <c r="IX27" s="3"/>
      <c r="IY27" s="3"/>
      <c r="IZ27" s="3"/>
      <c r="JA27" s="3"/>
      <c r="JB27" s="3"/>
      <c r="JC27" s="3"/>
      <c r="JD27" s="3"/>
      <c r="JE27" s="3"/>
      <c r="JF27" s="3"/>
      <c r="JG27" s="3"/>
      <c r="JH27" s="3"/>
      <c r="JI27" s="3"/>
      <c r="JJ27" s="3"/>
      <c r="JK27" s="3"/>
      <c r="JL27" s="3"/>
      <c r="JM27" s="3"/>
      <c r="JN27" s="3"/>
      <c r="JO27" s="3"/>
      <c r="JP27" s="3"/>
      <c r="JQ27" s="3"/>
      <c r="JR27" s="3"/>
      <c r="JS27" s="3"/>
      <c r="JT27" s="3"/>
      <c r="JU27" s="3"/>
      <c r="JV27" s="3"/>
      <c r="JW27" s="3"/>
      <c r="JX27" s="3"/>
      <c r="JY27" s="3"/>
      <c r="JZ27" s="3"/>
      <c r="KA27" s="3"/>
      <c r="KB27" s="3"/>
      <c r="KC27" s="3"/>
      <c r="KD27" s="3"/>
      <c r="KE27" s="3"/>
      <c r="KF27" s="3"/>
      <c r="KG27" s="3"/>
      <c r="KH27" s="3"/>
      <c r="KI27" s="3"/>
      <c r="KJ27" s="3"/>
      <c r="KK27" s="3"/>
      <c r="KL27" s="3"/>
      <c r="KM27" s="3"/>
      <c r="KN27" s="3"/>
      <c r="KO27" s="3"/>
      <c r="KP27" s="3"/>
      <c r="KQ27" s="3"/>
      <c r="KR27" s="3"/>
      <c r="KS27" s="3"/>
      <c r="KT27" s="3"/>
      <c r="KU27" s="3"/>
      <c r="KV27" s="3"/>
      <c r="KW27" s="3"/>
      <c r="KX27" s="3"/>
      <c r="KY27" s="3"/>
      <c r="KZ27" s="3"/>
      <c r="LA27" s="3"/>
      <c r="LB27" s="3"/>
      <c r="LC27" s="3"/>
      <c r="LD27" s="3"/>
      <c r="LE27" s="3"/>
      <c r="LF27" s="3"/>
      <c r="LG27" s="3"/>
      <c r="LH27" s="3"/>
      <c r="LI27" s="3"/>
      <c r="LJ27" s="3"/>
      <c r="LK27" s="3"/>
      <c r="LL27" s="3"/>
      <c r="LM27" s="3"/>
      <c r="LN27" s="3"/>
      <c r="LO27" s="3"/>
      <c r="LP27" s="3"/>
      <c r="LQ27" s="3"/>
      <c r="LR27" s="3"/>
      <c r="LS27" s="3"/>
      <c r="LT27" s="3"/>
      <c r="LU27" s="3"/>
      <c r="LV27" s="3"/>
      <c r="LW27" s="3"/>
      <c r="LX27" s="3"/>
      <c r="LY27" s="3"/>
      <c r="LZ27" s="3"/>
      <c r="MA27" s="3"/>
      <c r="MB27" s="3"/>
      <c r="MC27" s="3"/>
      <c r="MD27" s="3"/>
      <c r="ME27" s="3"/>
      <c r="MF27" s="3"/>
      <c r="MG27" s="3"/>
      <c r="MH27" s="3"/>
      <c r="MI27" s="3"/>
      <c r="MJ27" s="3"/>
      <c r="MK27" s="3"/>
      <c r="ML27" s="3"/>
      <c r="MM27" s="3"/>
      <c r="MN27" s="3"/>
      <c r="MO27" s="3"/>
      <c r="MP27" s="3"/>
      <c r="MQ27" s="3"/>
      <c r="MR27" s="3"/>
      <c r="MS27" s="3"/>
      <c r="MT27" s="3"/>
      <c r="MU27" s="3"/>
      <c r="MV27" s="3"/>
      <c r="MW27" s="3"/>
      <c r="MX27" s="3"/>
      <c r="MY27" s="3"/>
      <c r="MZ27" s="3"/>
      <c r="NA27" s="3"/>
      <c r="NB27" s="3"/>
      <c r="NC27" s="3"/>
      <c r="ND27" s="3"/>
      <c r="NE27" s="3"/>
      <c r="NF27" s="3"/>
      <c r="NG27" s="3"/>
      <c r="NH27" s="3"/>
      <c r="NI27" s="3"/>
      <c r="NJ27" s="3"/>
      <c r="NK27" s="3"/>
      <c r="NL27" s="3"/>
      <c r="NM27" s="3"/>
      <c r="NN27" s="3"/>
      <c r="NO27" s="3"/>
      <c r="NP27" s="3"/>
      <c r="NQ27" s="3"/>
      <c r="NR27" s="3"/>
      <c r="NS27" s="3"/>
      <c r="NT27" s="3"/>
      <c r="NU27" s="3"/>
      <c r="NV27" s="3"/>
      <c r="NW27" s="3"/>
      <c r="NX27" s="3"/>
      <c r="NY27" s="3"/>
      <c r="NZ27" s="3"/>
      <c r="OA27" s="3"/>
      <c r="OB27" s="3"/>
      <c r="OC27" s="3"/>
      <c r="OD27" s="3"/>
      <c r="OE27" s="3"/>
      <c r="OF27" s="3"/>
      <c r="OG27" s="3"/>
      <c r="OH27" s="3"/>
      <c r="OI27" s="3"/>
      <c r="OJ27" s="3"/>
      <c r="OK27" s="3"/>
      <c r="OL27" s="3"/>
      <c r="OM27" s="3"/>
      <c r="ON27" s="3"/>
      <c r="OO27" s="3"/>
      <c r="OP27" s="3"/>
      <c r="OQ27" s="3"/>
      <c r="OR27" s="3"/>
      <c r="OS27" s="3"/>
      <c r="OT27" s="3"/>
      <c r="OU27" s="3"/>
      <c r="OV27" s="3"/>
      <c r="OW27" s="3"/>
      <c r="OX27" s="3"/>
      <c r="OY27" s="3"/>
      <c r="OZ27" s="3"/>
      <c r="PA27" s="3"/>
      <c r="PB27" s="3"/>
      <c r="PC27" s="3"/>
      <c r="PD27" s="3"/>
      <c r="PE27" s="3"/>
      <c r="PF27" s="3"/>
      <c r="PG27" s="3"/>
      <c r="PH27" s="3"/>
      <c r="PI27" s="3"/>
      <c r="PJ27" s="3"/>
      <c r="PK27" s="3"/>
      <c r="PL27" s="3"/>
      <c r="PM27" s="3"/>
      <c r="PN27" s="3"/>
      <c r="PO27" s="3"/>
      <c r="PP27" s="3"/>
      <c r="PQ27" s="3"/>
      <c r="PR27" s="3"/>
      <c r="PS27" s="3"/>
      <c r="PT27" s="3"/>
      <c r="PU27" s="3"/>
      <c r="PV27" s="3"/>
      <c r="PW27" s="3"/>
      <c r="PX27" s="3"/>
      <c r="PY27" s="3"/>
      <c r="PZ27" s="3"/>
      <c r="QA27" s="3"/>
      <c r="QB27" s="3"/>
      <c r="QC27" s="3"/>
      <c r="QD27" s="3"/>
      <c r="QE27" s="3"/>
      <c r="QF27" s="3"/>
      <c r="QG27" s="3"/>
      <c r="QH27" s="3"/>
      <c r="QI27" s="3"/>
      <c r="QJ27" s="3"/>
      <c r="QK27" s="3"/>
      <c r="QL27" s="3"/>
      <c r="QM27" s="3"/>
      <c r="QN27" s="3"/>
      <c r="QO27" s="3"/>
      <c r="QP27" s="3"/>
      <c r="QQ27" s="3"/>
      <c r="QR27" s="3"/>
      <c r="QS27" s="3"/>
      <c r="QT27" s="3"/>
      <c r="QU27" s="3"/>
      <c r="QV27" s="3"/>
      <c r="QW27" s="3"/>
      <c r="QX27" s="3"/>
      <c r="QY27" s="3"/>
      <c r="QZ27" s="3"/>
      <c r="RA27" s="3"/>
      <c r="RB27" s="3"/>
      <c r="RC27" s="3"/>
      <c r="RD27" s="3"/>
      <c r="RE27" s="3"/>
      <c r="RF27" s="3"/>
      <c r="RG27" s="3"/>
      <c r="RH27" s="3"/>
      <c r="RI27" s="3"/>
      <c r="RJ27" s="3"/>
      <c r="RK27" s="3"/>
      <c r="RL27" s="3"/>
      <c r="RM27" s="3"/>
      <c r="RN27" s="3"/>
      <c r="RO27" s="3"/>
      <c r="RP27" s="3"/>
      <c r="RQ27" s="3"/>
      <c r="RR27" s="3"/>
      <c r="RS27" s="3"/>
      <c r="RT27" s="3"/>
      <c r="RU27" s="3"/>
      <c r="RV27" s="3"/>
      <c r="RW27" s="3"/>
      <c r="RX27" s="3"/>
      <c r="RY27" s="3"/>
      <c r="RZ27" s="3"/>
      <c r="SA27" s="3"/>
      <c r="SB27" s="3"/>
      <c r="SC27" s="3"/>
      <c r="SD27" s="3"/>
      <c r="SE27" s="3"/>
      <c r="SF27" s="3"/>
      <c r="SG27" s="3"/>
      <c r="SH27" s="3"/>
      <c r="SI27" s="3"/>
      <c r="SJ27" s="3"/>
      <c r="SK27" s="3"/>
      <c r="SL27" s="3"/>
      <c r="SM27" s="3"/>
      <c r="SN27" s="3"/>
      <c r="SO27" s="3"/>
      <c r="SP27" s="3"/>
      <c r="SQ27" s="3"/>
      <c r="SR27" s="3"/>
      <c r="SS27" s="3"/>
      <c r="ST27" s="3"/>
      <c r="SU27" s="3"/>
      <c r="SV27" s="3"/>
      <c r="SW27" s="3"/>
      <c r="SX27" s="3"/>
      <c r="SY27" s="3"/>
      <c r="SZ27" s="3"/>
      <c r="TA27" s="3"/>
      <c r="TB27" s="3"/>
      <c r="TC27" s="3"/>
      <c r="TD27" s="3"/>
      <c r="TE27" s="3"/>
      <c r="TF27" s="3"/>
      <c r="TG27" s="3"/>
      <c r="TH27" s="3"/>
      <c r="TI27" s="3"/>
      <c r="TJ27" s="3"/>
      <c r="TK27" s="3"/>
      <c r="TL27" s="3"/>
      <c r="TM27" s="3"/>
      <c r="TN27" s="3"/>
      <c r="TO27" s="3"/>
      <c r="TP27" s="3"/>
      <c r="TQ27" s="3"/>
      <c r="TR27" s="3"/>
      <c r="TS27" s="3"/>
      <c r="TT27" s="3"/>
      <c r="TU27" s="3"/>
      <c r="TV27" s="3"/>
      <c r="TW27" s="3"/>
      <c r="TX27" s="3"/>
      <c r="TY27" s="3"/>
      <c r="TZ27" s="3"/>
      <c r="UA27" s="3"/>
      <c r="UB27" s="3"/>
      <c r="UC27" s="3"/>
      <c r="UD27" s="3"/>
      <c r="UE27" s="3"/>
      <c r="UF27" s="3"/>
      <c r="UG27" s="3"/>
      <c r="UH27" s="3"/>
      <c r="UI27" s="3"/>
      <c r="UJ27" s="3"/>
      <c r="UK27" s="3"/>
      <c r="UL27" s="3"/>
      <c r="UM27" s="3"/>
      <c r="UN27" s="3"/>
      <c r="UO27" s="3"/>
      <c r="UP27" s="3"/>
      <c r="UQ27" s="3"/>
      <c r="UR27" s="3"/>
      <c r="US27" s="3"/>
      <c r="UT27" s="3"/>
      <c r="UU27" s="3"/>
      <c r="UV27" s="3"/>
      <c r="UW27" s="3"/>
      <c r="UX27" s="3"/>
      <c r="UY27" s="3"/>
      <c r="UZ27" s="3"/>
      <c r="VA27" s="3"/>
      <c r="VB27" s="3"/>
      <c r="VC27" s="3"/>
      <c r="VD27" s="3"/>
      <c r="VE27" s="3"/>
      <c r="VF27" s="3"/>
      <c r="VG27" s="3"/>
      <c r="VH27" s="3"/>
      <c r="VI27" s="3"/>
      <c r="VJ27" s="3"/>
      <c r="VK27" s="3"/>
      <c r="VL27" s="3"/>
      <c r="VM27" s="3"/>
      <c r="VN27" s="3"/>
      <c r="VO27" s="3"/>
      <c r="VP27" s="3"/>
      <c r="VQ27" s="3"/>
      <c r="VR27" s="3"/>
      <c r="VS27" s="3"/>
      <c r="VT27" s="3"/>
      <c r="VU27" s="3"/>
      <c r="VV27" s="3"/>
      <c r="VW27" s="3"/>
      <c r="VX27" s="3"/>
      <c r="VY27" s="3"/>
      <c r="VZ27" s="3"/>
      <c r="WA27" s="3"/>
      <c r="WB27" s="3"/>
      <c r="WC27" s="3"/>
      <c r="WD27" s="3"/>
      <c r="WE27" s="3"/>
      <c r="WF27" s="3"/>
      <c r="WG27" s="3"/>
      <c r="WH27" s="3"/>
      <c r="WI27" s="3"/>
      <c r="WJ27" s="3"/>
      <c r="WK27" s="3"/>
      <c r="WL27" s="3"/>
      <c r="WM27" s="3"/>
      <c r="WN27" s="3"/>
      <c r="WO27" s="3"/>
      <c r="WP27" s="3"/>
      <c r="WQ27" s="3"/>
      <c r="WR27" s="3"/>
      <c r="WS27" s="3"/>
      <c r="WT27" s="3"/>
      <c r="WU27" s="3"/>
      <c r="WV27" s="3"/>
      <c r="WW27" s="3"/>
      <c r="WX27" s="3"/>
      <c r="WY27" s="3"/>
      <c r="WZ27" s="3"/>
      <c r="XA27" s="3"/>
      <c r="XB27" s="3"/>
      <c r="XC27" s="3"/>
      <c r="XD27" s="3"/>
      <c r="XE27" s="3"/>
      <c r="XF27" s="3"/>
      <c r="XG27" s="3"/>
      <c r="XH27" s="3"/>
      <c r="XI27" s="3"/>
      <c r="XJ27" s="3"/>
      <c r="XK27" s="3"/>
      <c r="XL27" s="3"/>
      <c r="XM27" s="3"/>
      <c r="XN27" s="3"/>
      <c r="XO27" s="3"/>
      <c r="XP27" s="3"/>
      <c r="XQ27" s="3"/>
      <c r="XR27" s="3"/>
      <c r="XS27" s="3"/>
      <c r="XT27" s="3"/>
      <c r="XU27" s="3"/>
      <c r="XV27" s="3"/>
      <c r="XW27" s="3"/>
      <c r="XX27" s="3"/>
      <c r="XY27" s="3"/>
      <c r="XZ27" s="3"/>
      <c r="YA27" s="3"/>
      <c r="YB27" s="3"/>
      <c r="YC27" s="3"/>
      <c r="YD27" s="3"/>
      <c r="YE27" s="3"/>
      <c r="YF27" s="3"/>
      <c r="YG27" s="3"/>
      <c r="YH27" s="3"/>
      <c r="YI27" s="3"/>
      <c r="YJ27" s="3"/>
      <c r="YK27" s="3"/>
      <c r="YL27" s="3"/>
      <c r="YM27" s="3"/>
      <c r="YN27" s="3"/>
      <c r="YO27" s="3"/>
      <c r="YP27" s="3"/>
      <c r="YQ27" s="3"/>
      <c r="YR27" s="3"/>
      <c r="YS27" s="3"/>
      <c r="YT27" s="3"/>
      <c r="YU27" s="3"/>
      <c r="YV27" s="3"/>
      <c r="YW27" s="3"/>
      <c r="YX27" s="3"/>
      <c r="YY27" s="3"/>
      <c r="YZ27" s="3"/>
      <c r="ZA27" s="3"/>
      <c r="ZB27" s="3"/>
      <c r="ZC27" s="3"/>
      <c r="ZD27" s="3"/>
      <c r="ZE27" s="3"/>
      <c r="ZF27" s="3"/>
      <c r="ZG27" s="3"/>
      <c r="ZH27" s="3"/>
      <c r="ZI27" s="3"/>
      <c r="ZJ27" s="3"/>
      <c r="ZK27" s="3"/>
      <c r="ZL27" s="3"/>
      <c r="ZM27" s="3"/>
      <c r="ZN27" s="3"/>
      <c r="ZO27" s="3"/>
      <c r="ZP27" s="3"/>
      <c r="ZQ27" s="3"/>
      <c r="ZR27" s="3"/>
      <c r="ZS27" s="3"/>
      <c r="ZT27" s="3"/>
      <c r="ZU27" s="3"/>
      <c r="ZV27" s="3"/>
      <c r="ZW27" s="3"/>
      <c r="ZX27" s="3"/>
      <c r="ZY27" s="3"/>
      <c r="ZZ27" s="3"/>
      <c r="AAA27" s="3"/>
      <c r="AAB27" s="3"/>
      <c r="AAC27" s="3"/>
      <c r="AAD27" s="3"/>
      <c r="AAE27" s="3"/>
      <c r="AAF27" s="3"/>
      <c r="AAG27" s="3"/>
      <c r="AAH27" s="3"/>
      <c r="AAI27" s="3"/>
      <c r="AAJ27" s="3"/>
      <c r="AAK27" s="3"/>
      <c r="AAL27" s="3"/>
      <c r="AAM27" s="3"/>
      <c r="AAN27" s="3"/>
      <c r="AAO27" s="3"/>
      <c r="AAP27" s="3"/>
      <c r="AAQ27" s="3"/>
      <c r="AAR27" s="3"/>
      <c r="AAS27" s="3"/>
      <c r="AAT27" s="3"/>
      <c r="AAU27" s="3"/>
      <c r="AAV27" s="3"/>
      <c r="AAW27" s="3"/>
      <c r="AAX27" s="3"/>
      <c r="AAY27" s="3"/>
      <c r="AAZ27" s="3"/>
      <c r="ABA27" s="3"/>
      <c r="ABB27" s="3"/>
      <c r="ABC27" s="3"/>
      <c r="ABD27" s="3"/>
      <c r="ABE27" s="3"/>
      <c r="ABF27" s="3"/>
      <c r="ABG27" s="3"/>
      <c r="ABH27" s="3"/>
      <c r="ABI27" s="3"/>
      <c r="ABJ27" s="3"/>
      <c r="ABK27" s="3"/>
      <c r="ABL27" s="3"/>
      <c r="ABM27" s="3"/>
      <c r="ABN27" s="3"/>
      <c r="ABO27" s="3"/>
      <c r="ABP27" s="3"/>
      <c r="ABQ27" s="3"/>
      <c r="ABR27" s="3"/>
      <c r="ABS27" s="3"/>
      <c r="ABT27" s="3"/>
      <c r="ABU27" s="3"/>
      <c r="ABV27" s="3"/>
      <c r="ABW27" s="3"/>
      <c r="ABX27" s="3"/>
      <c r="ABY27" s="3"/>
      <c r="ABZ27" s="3"/>
      <c r="ACA27" s="3"/>
      <c r="ACB27" s="3"/>
      <c r="ACC27" s="3"/>
      <c r="ACD27" s="3"/>
      <c r="ACE27" s="3"/>
      <c r="ACF27" s="3"/>
      <c r="ACG27" s="3"/>
      <c r="ACH27" s="3"/>
      <c r="ACI27" s="3"/>
      <c r="ACJ27" s="3"/>
      <c r="ACK27" s="3"/>
      <c r="ACL27" s="3"/>
      <c r="ACM27" s="3"/>
      <c r="ACN27" s="3"/>
      <c r="ACO27" s="3"/>
      <c r="ACP27" s="3"/>
      <c r="ACQ27" s="3"/>
      <c r="ACR27" s="3"/>
      <c r="ACS27" s="3"/>
      <c r="ACT27" s="3"/>
      <c r="ACU27" s="3"/>
      <c r="ACV27" s="3"/>
      <c r="ACW27" s="3"/>
      <c r="ACX27" s="3"/>
      <c r="ACY27" s="3"/>
      <c r="ACZ27" s="3"/>
      <c r="ADA27" s="3"/>
      <c r="ADB27" s="3"/>
      <c r="ADC27" s="3"/>
      <c r="ADD27" s="3"/>
      <c r="ADE27" s="3"/>
      <c r="ADF27" s="3"/>
      <c r="ADG27" s="3"/>
      <c r="ADH27" s="3"/>
      <c r="ADI27" s="3"/>
      <c r="ADJ27" s="3"/>
      <c r="ADK27" s="3"/>
      <c r="ADL27" s="3"/>
      <c r="ADM27" s="3"/>
      <c r="ADN27" s="3"/>
      <c r="ADO27" s="3"/>
      <c r="ADP27" s="3"/>
      <c r="ADQ27" s="3"/>
      <c r="ADR27" s="3"/>
      <c r="ADS27" s="3"/>
      <c r="ADT27" s="3"/>
      <c r="ADU27" s="3"/>
      <c r="ADV27" s="3"/>
      <c r="ADW27" s="3"/>
      <c r="ADX27" s="3"/>
      <c r="ADY27" s="3"/>
      <c r="ADZ27" s="3"/>
      <c r="AEA27" s="3"/>
      <c r="AEB27" s="3"/>
      <c r="AEC27" s="3"/>
      <c r="AED27" s="3"/>
      <c r="AEE27" s="3"/>
      <c r="AEF27" s="3"/>
      <c r="AEG27" s="3"/>
      <c r="AEH27" s="3"/>
      <c r="AEI27" s="3"/>
      <c r="AEJ27" s="3"/>
      <c r="AEK27" s="3"/>
      <c r="AEL27" s="3"/>
      <c r="AEM27" s="3"/>
      <c r="AEN27" s="3"/>
      <c r="AEO27" s="3"/>
      <c r="AEP27" s="3"/>
      <c r="AEQ27" s="3"/>
      <c r="AER27" s="3"/>
      <c r="AES27" s="3"/>
      <c r="AET27" s="3"/>
      <c r="AEU27" s="3"/>
      <c r="AEV27" s="3"/>
      <c r="AEW27" s="3"/>
      <c r="AEX27" s="3"/>
      <c r="AEY27" s="3"/>
      <c r="AEZ27" s="3"/>
      <c r="AFA27" s="3"/>
      <c r="AFB27" s="3"/>
      <c r="AFC27" s="3"/>
      <c r="AFD27" s="3"/>
      <c r="AFE27" s="3"/>
      <c r="AFF27" s="3"/>
      <c r="AFG27" s="3"/>
      <c r="AFH27" s="3"/>
      <c r="AFI27" s="3"/>
      <c r="AFJ27" s="3"/>
      <c r="AFK27" s="3"/>
      <c r="AFL27" s="3"/>
      <c r="AFM27" s="3"/>
      <c r="AFN27" s="3"/>
      <c r="AFO27" s="3"/>
      <c r="AFP27" s="3"/>
      <c r="AFQ27" s="3"/>
      <c r="AFR27" s="3"/>
      <c r="AFS27" s="3"/>
      <c r="AFT27" s="3"/>
      <c r="AFU27" s="3"/>
      <c r="AFV27" s="3"/>
      <c r="AFW27" s="3"/>
      <c r="AFX27" s="3"/>
      <c r="AFY27" s="3"/>
      <c r="AFZ27" s="3"/>
      <c r="AGA27" s="3"/>
      <c r="AGB27" s="3"/>
      <c r="AGC27" s="3"/>
      <c r="AGD27" s="3"/>
      <c r="AGE27" s="3"/>
      <c r="AGF27" s="3"/>
      <c r="AGG27" s="3"/>
      <c r="AGH27" s="3"/>
      <c r="AGI27" s="3"/>
      <c r="AGJ27" s="3"/>
      <c r="AGK27" s="3"/>
      <c r="AGL27" s="3"/>
      <c r="AGM27" s="3"/>
      <c r="AGN27" s="3"/>
      <c r="AGO27" s="3"/>
      <c r="AGP27" s="3"/>
      <c r="AGQ27" s="3"/>
      <c r="AGR27" s="3"/>
      <c r="AGS27" s="3"/>
      <c r="AGT27" s="3"/>
      <c r="AGU27" s="3"/>
      <c r="AGV27" s="3"/>
      <c r="AGW27" s="3"/>
      <c r="AGX27" s="3"/>
      <c r="AGY27" s="3"/>
      <c r="AGZ27" s="3"/>
      <c r="AHA27" s="3"/>
      <c r="AHB27" s="3"/>
      <c r="AHC27" s="3"/>
      <c r="AHD27" s="3"/>
      <c r="AHE27" s="3"/>
      <c r="AHF27" s="3"/>
      <c r="AHG27" s="3"/>
      <c r="AHH27" s="3"/>
      <c r="AHI27" s="3"/>
      <c r="AHJ27" s="3"/>
      <c r="AHK27" s="3"/>
      <c r="AHL27" s="3"/>
      <c r="AHM27" s="3"/>
      <c r="AHN27" s="3"/>
      <c r="AHO27" s="3"/>
      <c r="AHP27" s="3"/>
      <c r="AHQ27" s="3"/>
      <c r="AHR27" s="3"/>
      <c r="AHS27" s="3"/>
      <c r="AHT27" s="3"/>
      <c r="AHU27" s="3"/>
      <c r="AHV27" s="3"/>
      <c r="AHW27" s="3"/>
      <c r="AHX27" s="3"/>
      <c r="AHY27" s="3"/>
      <c r="AHZ27" s="3"/>
      <c r="AIA27" s="3"/>
      <c r="AIB27" s="3"/>
      <c r="AIC27" s="3"/>
      <c r="AID27" s="3"/>
      <c r="AIE27" s="3"/>
      <c r="AIF27" s="3"/>
      <c r="AIG27" s="3"/>
      <c r="AIH27" s="3"/>
      <c r="AII27" s="3"/>
      <c r="AIJ27" s="3"/>
      <c r="AIK27" s="3"/>
      <c r="AIL27" s="3"/>
      <c r="AIM27" s="3"/>
      <c r="AIN27" s="3"/>
      <c r="AIO27" s="3"/>
      <c r="AIP27" s="3"/>
      <c r="AIQ27" s="3"/>
      <c r="AIR27" s="3"/>
      <c r="AIS27" s="3"/>
      <c r="AIT27" s="3"/>
      <c r="AIU27" s="3"/>
      <c r="AIV27" s="3"/>
      <c r="AIW27" s="3"/>
      <c r="AIX27" s="3"/>
      <c r="AIY27" s="3"/>
      <c r="AIZ27" s="3"/>
      <c r="AJA27" s="3"/>
      <c r="AJB27" s="3"/>
      <c r="AJC27" s="3"/>
      <c r="AJD27" s="3"/>
      <c r="AJE27" s="3"/>
      <c r="AJF27" s="3"/>
      <c r="AJG27" s="3"/>
      <c r="AJH27" s="3"/>
      <c r="AJI27" s="3"/>
      <c r="AJJ27" s="3"/>
      <c r="AJK27" s="3"/>
      <c r="AJL27" s="3"/>
      <c r="AJM27" s="3"/>
      <c r="AJN27" s="3"/>
      <c r="AJO27" s="3"/>
      <c r="AJP27" s="3"/>
      <c r="AJQ27" s="3"/>
      <c r="AJR27" s="3"/>
      <c r="AJS27" s="3"/>
      <c r="AJT27" s="3"/>
      <c r="AJU27" s="3"/>
      <c r="AJV27" s="3"/>
      <c r="AJW27" s="3"/>
      <c r="AJX27" s="3"/>
      <c r="AJY27" s="3"/>
      <c r="AJZ27" s="3"/>
      <c r="AKA27" s="3"/>
      <c r="AKB27" s="3"/>
      <c r="AKC27" s="3"/>
      <c r="AKD27" s="3"/>
      <c r="AKE27" s="3"/>
      <c r="AKF27" s="3"/>
      <c r="AKG27" s="3"/>
      <c r="AKH27" s="3"/>
      <c r="AKI27" s="3"/>
      <c r="AKJ27" s="3"/>
      <c r="AKK27" s="3"/>
      <c r="AKL27" s="3"/>
      <c r="AKM27" s="3"/>
      <c r="AKN27" s="3"/>
      <c r="AKO27" s="3"/>
      <c r="AKP27" s="3"/>
      <c r="AKQ27" s="3"/>
      <c r="AKR27" s="3"/>
      <c r="AKS27" s="3"/>
      <c r="AKT27" s="3"/>
      <c r="AKU27" s="3"/>
      <c r="AKV27" s="3"/>
      <c r="AKW27" s="3"/>
      <c r="AKX27" s="3"/>
      <c r="AKY27" s="3"/>
      <c r="AKZ27" s="3"/>
      <c r="ALA27" s="3"/>
      <c r="ALB27" s="3"/>
      <c r="ALC27" s="3"/>
      <c r="ALD27" s="3"/>
      <c r="ALE27" s="3"/>
      <c r="ALF27" s="3"/>
      <c r="ALG27" s="3"/>
      <c r="ALH27" s="3"/>
      <c r="ALI27" s="3"/>
      <c r="ALJ27" s="3"/>
      <c r="ALK27" s="3"/>
      <c r="ALL27" s="3"/>
      <c r="ALM27" s="3"/>
      <c r="ALN27" s="3"/>
      <c r="ALO27" s="3"/>
      <c r="ALP27" s="3"/>
      <c r="ALQ27" s="3"/>
      <c r="ALR27" s="3"/>
      <c r="ALS27" s="3"/>
      <c r="ALT27" s="3"/>
      <c r="ALU27" s="3"/>
      <c r="ALV27" s="3"/>
      <c r="ALW27" s="3"/>
      <c r="ALX27" s="3"/>
      <c r="ALY27" s="3"/>
      <c r="ALZ27" s="3"/>
      <c r="AMA27" s="3"/>
      <c r="AMB27" s="3"/>
    </row>
    <row r="28" spans="1:1016" ht="33" customHeight="1" x14ac:dyDescent="0.3">
      <c r="A28" s="88" t="s">
        <v>1061</v>
      </c>
      <c r="B28" s="90" t="s">
        <v>416</v>
      </c>
      <c r="C28" s="88" t="s">
        <v>27</v>
      </c>
      <c r="D28" s="110" t="s">
        <v>417</v>
      </c>
      <c r="E28" s="89" t="s">
        <v>29</v>
      </c>
      <c r="F28" s="111">
        <v>200</v>
      </c>
      <c r="G28" s="111">
        <f>CPU!J567</f>
        <v>6.32</v>
      </c>
      <c r="H28" s="111">
        <f t="shared" si="1"/>
        <v>8.14</v>
      </c>
      <c r="I28" s="111">
        <f>TRUNC(F28 * H28, 2)</f>
        <v>1628</v>
      </c>
      <c r="J28" s="114">
        <f>I28 / H50</f>
        <v>8.7661517557638124E-3</v>
      </c>
      <c r="K28" s="108">
        <f t="shared" si="16"/>
        <v>1264</v>
      </c>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c r="ALZ28"/>
      <c r="AMA28"/>
      <c r="AMB28"/>
    </row>
    <row r="29" spans="1:1016" s="85" customFormat="1" ht="21" customHeight="1" x14ac:dyDescent="0.3">
      <c r="A29" s="103" t="s">
        <v>1062</v>
      </c>
      <c r="B29" s="104"/>
      <c r="C29" s="103"/>
      <c r="D29" s="103" t="s">
        <v>427</v>
      </c>
      <c r="E29" s="105"/>
      <c r="F29" s="106"/>
      <c r="G29" s="103"/>
      <c r="H29" s="103"/>
      <c r="I29" s="106">
        <f>SUM(I30:I32)</f>
        <v>4071</v>
      </c>
      <c r="J29" s="107">
        <f>I29 / H50</f>
        <v>2.1920764003510125E-2</v>
      </c>
      <c r="K29" s="108">
        <f t="shared" ref="K29:K32" si="17">TRUNC(F29*G29,2)</f>
        <v>0</v>
      </c>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3"/>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c r="FE29" s="3"/>
      <c r="FF29" s="3"/>
      <c r="FG29" s="3"/>
      <c r="FH29" s="3"/>
      <c r="FI29" s="3"/>
      <c r="FJ29" s="3"/>
      <c r="FK29" s="3"/>
      <c r="FL29" s="3"/>
      <c r="FM29" s="3"/>
      <c r="FN29" s="3"/>
      <c r="FO29" s="3"/>
      <c r="FP29" s="3"/>
      <c r="FQ29" s="3"/>
      <c r="FR29" s="3"/>
      <c r="FS29" s="3"/>
      <c r="FT29" s="3"/>
      <c r="FU29" s="3"/>
      <c r="FV29" s="3"/>
      <c r="FW29" s="3"/>
      <c r="FX29" s="3"/>
      <c r="FY29" s="3"/>
      <c r="FZ29" s="3"/>
      <c r="GA29" s="3"/>
      <c r="GB29" s="3"/>
      <c r="GC29" s="3"/>
      <c r="GD29" s="3"/>
      <c r="GE29" s="3"/>
      <c r="GF29" s="3"/>
      <c r="GG29" s="3"/>
      <c r="GH29" s="3"/>
      <c r="GI29" s="3"/>
      <c r="GJ29" s="3"/>
      <c r="GK29" s="3"/>
      <c r="GL29" s="3"/>
      <c r="GM29" s="3"/>
      <c r="GN29" s="3"/>
      <c r="GO29" s="3"/>
      <c r="GP29" s="3"/>
      <c r="GQ29" s="3"/>
      <c r="GR29" s="3"/>
      <c r="GS29" s="3"/>
      <c r="GT29" s="3"/>
      <c r="GU29" s="3"/>
      <c r="GV29" s="3"/>
      <c r="GW29" s="3"/>
      <c r="GX29" s="3"/>
      <c r="GY29" s="3"/>
      <c r="GZ29" s="3"/>
      <c r="HA29" s="3"/>
      <c r="HB29" s="3"/>
      <c r="HC29" s="3"/>
      <c r="HD29" s="3"/>
      <c r="HE29" s="3"/>
      <c r="HF29" s="3"/>
      <c r="HG29" s="3"/>
      <c r="HH29" s="3"/>
      <c r="HI29" s="3"/>
      <c r="HJ29" s="3"/>
      <c r="HK29" s="3"/>
      <c r="HL29" s="3"/>
      <c r="HM29" s="3"/>
      <c r="HN29" s="3"/>
      <c r="HO29" s="3"/>
      <c r="HP29" s="3"/>
      <c r="HQ29" s="3"/>
      <c r="HR29" s="3"/>
      <c r="HS29" s="3"/>
      <c r="HT29" s="3"/>
      <c r="HU29" s="3"/>
      <c r="HV29" s="3"/>
      <c r="HW29" s="3"/>
      <c r="HX29" s="3"/>
      <c r="HY29" s="3"/>
      <c r="HZ29" s="3"/>
      <c r="IA29" s="3"/>
      <c r="IB29" s="3"/>
      <c r="IC29" s="3"/>
      <c r="ID29" s="3"/>
      <c r="IE29" s="3"/>
      <c r="IF29" s="3"/>
      <c r="IG29" s="3"/>
      <c r="IH29" s="3"/>
      <c r="II29" s="3"/>
      <c r="IJ29" s="3"/>
      <c r="IK29" s="3"/>
      <c r="IL29" s="3"/>
      <c r="IM29" s="3"/>
      <c r="IN29" s="3"/>
      <c r="IO29" s="3"/>
      <c r="IP29" s="3"/>
      <c r="IQ29" s="3"/>
      <c r="IR29" s="3"/>
      <c r="IS29" s="3"/>
      <c r="IT29" s="3"/>
      <c r="IU29" s="3"/>
      <c r="IV29" s="3"/>
      <c r="IW29" s="3"/>
      <c r="IX29" s="3"/>
      <c r="IY29" s="3"/>
      <c r="IZ29" s="3"/>
      <c r="JA29" s="3"/>
      <c r="JB29" s="3"/>
      <c r="JC29" s="3"/>
      <c r="JD29" s="3"/>
      <c r="JE29" s="3"/>
      <c r="JF29" s="3"/>
      <c r="JG29" s="3"/>
      <c r="JH29" s="3"/>
      <c r="JI29" s="3"/>
      <c r="JJ29" s="3"/>
      <c r="JK29" s="3"/>
      <c r="JL29" s="3"/>
      <c r="JM29" s="3"/>
      <c r="JN29" s="3"/>
      <c r="JO29" s="3"/>
      <c r="JP29" s="3"/>
      <c r="JQ29" s="3"/>
      <c r="JR29" s="3"/>
      <c r="JS29" s="3"/>
      <c r="JT29" s="3"/>
      <c r="JU29" s="3"/>
      <c r="JV29" s="3"/>
      <c r="JW29" s="3"/>
      <c r="JX29" s="3"/>
      <c r="JY29" s="3"/>
      <c r="JZ29" s="3"/>
      <c r="KA29" s="3"/>
      <c r="KB29" s="3"/>
      <c r="KC29" s="3"/>
      <c r="KD29" s="3"/>
      <c r="KE29" s="3"/>
      <c r="KF29" s="3"/>
      <c r="KG29" s="3"/>
      <c r="KH29" s="3"/>
      <c r="KI29" s="3"/>
      <c r="KJ29" s="3"/>
      <c r="KK29" s="3"/>
      <c r="KL29" s="3"/>
      <c r="KM29" s="3"/>
      <c r="KN29" s="3"/>
      <c r="KO29" s="3"/>
      <c r="KP29" s="3"/>
      <c r="KQ29" s="3"/>
      <c r="KR29" s="3"/>
      <c r="KS29" s="3"/>
      <c r="KT29" s="3"/>
      <c r="KU29" s="3"/>
      <c r="KV29" s="3"/>
      <c r="KW29" s="3"/>
      <c r="KX29" s="3"/>
      <c r="KY29" s="3"/>
      <c r="KZ29" s="3"/>
      <c r="LA29" s="3"/>
      <c r="LB29" s="3"/>
      <c r="LC29" s="3"/>
      <c r="LD29" s="3"/>
      <c r="LE29" s="3"/>
      <c r="LF29" s="3"/>
      <c r="LG29" s="3"/>
      <c r="LH29" s="3"/>
      <c r="LI29" s="3"/>
      <c r="LJ29" s="3"/>
      <c r="LK29" s="3"/>
      <c r="LL29" s="3"/>
      <c r="LM29" s="3"/>
      <c r="LN29" s="3"/>
      <c r="LO29" s="3"/>
      <c r="LP29" s="3"/>
      <c r="LQ29" s="3"/>
      <c r="LR29" s="3"/>
      <c r="LS29" s="3"/>
      <c r="LT29" s="3"/>
      <c r="LU29" s="3"/>
      <c r="LV29" s="3"/>
      <c r="LW29" s="3"/>
      <c r="LX29" s="3"/>
      <c r="LY29" s="3"/>
      <c r="LZ29" s="3"/>
      <c r="MA29" s="3"/>
      <c r="MB29" s="3"/>
      <c r="MC29" s="3"/>
      <c r="MD29" s="3"/>
      <c r="ME29" s="3"/>
      <c r="MF29" s="3"/>
      <c r="MG29" s="3"/>
      <c r="MH29" s="3"/>
      <c r="MI29" s="3"/>
      <c r="MJ29" s="3"/>
      <c r="MK29" s="3"/>
      <c r="ML29" s="3"/>
      <c r="MM29" s="3"/>
      <c r="MN29" s="3"/>
      <c r="MO29" s="3"/>
      <c r="MP29" s="3"/>
      <c r="MQ29" s="3"/>
      <c r="MR29" s="3"/>
      <c r="MS29" s="3"/>
      <c r="MT29" s="3"/>
      <c r="MU29" s="3"/>
      <c r="MV29" s="3"/>
      <c r="MW29" s="3"/>
      <c r="MX29" s="3"/>
      <c r="MY29" s="3"/>
      <c r="MZ29" s="3"/>
      <c r="NA29" s="3"/>
      <c r="NB29" s="3"/>
      <c r="NC29" s="3"/>
      <c r="ND29" s="3"/>
      <c r="NE29" s="3"/>
      <c r="NF29" s="3"/>
      <c r="NG29" s="3"/>
      <c r="NH29" s="3"/>
      <c r="NI29" s="3"/>
      <c r="NJ29" s="3"/>
      <c r="NK29" s="3"/>
      <c r="NL29" s="3"/>
      <c r="NM29" s="3"/>
      <c r="NN29" s="3"/>
      <c r="NO29" s="3"/>
      <c r="NP29" s="3"/>
      <c r="NQ29" s="3"/>
      <c r="NR29" s="3"/>
      <c r="NS29" s="3"/>
      <c r="NT29" s="3"/>
      <c r="NU29" s="3"/>
      <c r="NV29" s="3"/>
      <c r="NW29" s="3"/>
      <c r="NX29" s="3"/>
      <c r="NY29" s="3"/>
      <c r="NZ29" s="3"/>
      <c r="OA29" s="3"/>
      <c r="OB29" s="3"/>
      <c r="OC29" s="3"/>
      <c r="OD29" s="3"/>
      <c r="OE29" s="3"/>
      <c r="OF29" s="3"/>
      <c r="OG29" s="3"/>
      <c r="OH29" s="3"/>
      <c r="OI29" s="3"/>
      <c r="OJ29" s="3"/>
      <c r="OK29" s="3"/>
      <c r="OL29" s="3"/>
      <c r="OM29" s="3"/>
      <c r="ON29" s="3"/>
      <c r="OO29" s="3"/>
      <c r="OP29" s="3"/>
      <c r="OQ29" s="3"/>
      <c r="OR29" s="3"/>
      <c r="OS29" s="3"/>
      <c r="OT29" s="3"/>
      <c r="OU29" s="3"/>
      <c r="OV29" s="3"/>
      <c r="OW29" s="3"/>
      <c r="OX29" s="3"/>
      <c r="OY29" s="3"/>
      <c r="OZ29" s="3"/>
      <c r="PA29" s="3"/>
      <c r="PB29" s="3"/>
      <c r="PC29" s="3"/>
      <c r="PD29" s="3"/>
      <c r="PE29" s="3"/>
      <c r="PF29" s="3"/>
      <c r="PG29" s="3"/>
      <c r="PH29" s="3"/>
      <c r="PI29" s="3"/>
      <c r="PJ29" s="3"/>
      <c r="PK29" s="3"/>
      <c r="PL29" s="3"/>
      <c r="PM29" s="3"/>
      <c r="PN29" s="3"/>
      <c r="PO29" s="3"/>
      <c r="PP29" s="3"/>
      <c r="PQ29" s="3"/>
      <c r="PR29" s="3"/>
      <c r="PS29" s="3"/>
      <c r="PT29" s="3"/>
      <c r="PU29" s="3"/>
      <c r="PV29" s="3"/>
      <c r="PW29" s="3"/>
      <c r="PX29" s="3"/>
      <c r="PY29" s="3"/>
      <c r="PZ29" s="3"/>
      <c r="QA29" s="3"/>
      <c r="QB29" s="3"/>
      <c r="QC29" s="3"/>
      <c r="QD29" s="3"/>
      <c r="QE29" s="3"/>
      <c r="QF29" s="3"/>
      <c r="QG29" s="3"/>
      <c r="QH29" s="3"/>
      <c r="QI29" s="3"/>
      <c r="QJ29" s="3"/>
      <c r="QK29" s="3"/>
      <c r="QL29" s="3"/>
      <c r="QM29" s="3"/>
      <c r="QN29" s="3"/>
      <c r="QO29" s="3"/>
      <c r="QP29" s="3"/>
      <c r="QQ29" s="3"/>
      <c r="QR29" s="3"/>
      <c r="QS29" s="3"/>
      <c r="QT29" s="3"/>
      <c r="QU29" s="3"/>
      <c r="QV29" s="3"/>
      <c r="QW29" s="3"/>
      <c r="QX29" s="3"/>
      <c r="QY29" s="3"/>
      <c r="QZ29" s="3"/>
      <c r="RA29" s="3"/>
      <c r="RB29" s="3"/>
      <c r="RC29" s="3"/>
      <c r="RD29" s="3"/>
      <c r="RE29" s="3"/>
      <c r="RF29" s="3"/>
      <c r="RG29" s="3"/>
      <c r="RH29" s="3"/>
      <c r="RI29" s="3"/>
      <c r="RJ29" s="3"/>
      <c r="RK29" s="3"/>
      <c r="RL29" s="3"/>
      <c r="RM29" s="3"/>
      <c r="RN29" s="3"/>
      <c r="RO29" s="3"/>
      <c r="RP29" s="3"/>
      <c r="RQ29" s="3"/>
      <c r="RR29" s="3"/>
      <c r="RS29" s="3"/>
      <c r="RT29" s="3"/>
      <c r="RU29" s="3"/>
      <c r="RV29" s="3"/>
      <c r="RW29" s="3"/>
      <c r="RX29" s="3"/>
      <c r="RY29" s="3"/>
      <c r="RZ29" s="3"/>
      <c r="SA29" s="3"/>
      <c r="SB29" s="3"/>
      <c r="SC29" s="3"/>
      <c r="SD29" s="3"/>
      <c r="SE29" s="3"/>
      <c r="SF29" s="3"/>
      <c r="SG29" s="3"/>
      <c r="SH29" s="3"/>
      <c r="SI29" s="3"/>
      <c r="SJ29" s="3"/>
      <c r="SK29" s="3"/>
      <c r="SL29" s="3"/>
      <c r="SM29" s="3"/>
      <c r="SN29" s="3"/>
      <c r="SO29" s="3"/>
      <c r="SP29" s="3"/>
      <c r="SQ29" s="3"/>
      <c r="SR29" s="3"/>
      <c r="SS29" s="3"/>
      <c r="ST29" s="3"/>
      <c r="SU29" s="3"/>
      <c r="SV29" s="3"/>
      <c r="SW29" s="3"/>
      <c r="SX29" s="3"/>
      <c r="SY29" s="3"/>
      <c r="SZ29" s="3"/>
      <c r="TA29" s="3"/>
      <c r="TB29" s="3"/>
      <c r="TC29" s="3"/>
      <c r="TD29" s="3"/>
      <c r="TE29" s="3"/>
      <c r="TF29" s="3"/>
      <c r="TG29" s="3"/>
      <c r="TH29" s="3"/>
      <c r="TI29" s="3"/>
      <c r="TJ29" s="3"/>
      <c r="TK29" s="3"/>
      <c r="TL29" s="3"/>
      <c r="TM29" s="3"/>
      <c r="TN29" s="3"/>
      <c r="TO29" s="3"/>
      <c r="TP29" s="3"/>
      <c r="TQ29" s="3"/>
      <c r="TR29" s="3"/>
      <c r="TS29" s="3"/>
      <c r="TT29" s="3"/>
      <c r="TU29" s="3"/>
      <c r="TV29" s="3"/>
      <c r="TW29" s="3"/>
      <c r="TX29" s="3"/>
      <c r="TY29" s="3"/>
      <c r="TZ29" s="3"/>
      <c r="UA29" s="3"/>
      <c r="UB29" s="3"/>
      <c r="UC29" s="3"/>
      <c r="UD29" s="3"/>
      <c r="UE29" s="3"/>
      <c r="UF29" s="3"/>
      <c r="UG29" s="3"/>
      <c r="UH29" s="3"/>
      <c r="UI29" s="3"/>
      <c r="UJ29" s="3"/>
      <c r="UK29" s="3"/>
      <c r="UL29" s="3"/>
      <c r="UM29" s="3"/>
      <c r="UN29" s="3"/>
      <c r="UO29" s="3"/>
      <c r="UP29" s="3"/>
      <c r="UQ29" s="3"/>
      <c r="UR29" s="3"/>
      <c r="US29" s="3"/>
      <c r="UT29" s="3"/>
      <c r="UU29" s="3"/>
      <c r="UV29" s="3"/>
      <c r="UW29" s="3"/>
      <c r="UX29" s="3"/>
      <c r="UY29" s="3"/>
      <c r="UZ29" s="3"/>
      <c r="VA29" s="3"/>
      <c r="VB29" s="3"/>
      <c r="VC29" s="3"/>
      <c r="VD29" s="3"/>
      <c r="VE29" s="3"/>
      <c r="VF29" s="3"/>
      <c r="VG29" s="3"/>
      <c r="VH29" s="3"/>
      <c r="VI29" s="3"/>
      <c r="VJ29" s="3"/>
      <c r="VK29" s="3"/>
      <c r="VL29" s="3"/>
      <c r="VM29" s="3"/>
      <c r="VN29" s="3"/>
      <c r="VO29" s="3"/>
      <c r="VP29" s="3"/>
      <c r="VQ29" s="3"/>
      <c r="VR29" s="3"/>
      <c r="VS29" s="3"/>
      <c r="VT29" s="3"/>
      <c r="VU29" s="3"/>
      <c r="VV29" s="3"/>
      <c r="VW29" s="3"/>
      <c r="VX29" s="3"/>
      <c r="VY29" s="3"/>
      <c r="VZ29" s="3"/>
      <c r="WA29" s="3"/>
      <c r="WB29" s="3"/>
      <c r="WC29" s="3"/>
      <c r="WD29" s="3"/>
      <c r="WE29" s="3"/>
      <c r="WF29" s="3"/>
      <c r="WG29" s="3"/>
      <c r="WH29" s="3"/>
      <c r="WI29" s="3"/>
      <c r="WJ29" s="3"/>
      <c r="WK29" s="3"/>
      <c r="WL29" s="3"/>
      <c r="WM29" s="3"/>
      <c r="WN29" s="3"/>
      <c r="WO29" s="3"/>
      <c r="WP29" s="3"/>
      <c r="WQ29" s="3"/>
      <c r="WR29" s="3"/>
      <c r="WS29" s="3"/>
      <c r="WT29" s="3"/>
      <c r="WU29" s="3"/>
      <c r="WV29" s="3"/>
      <c r="WW29" s="3"/>
      <c r="WX29" s="3"/>
      <c r="WY29" s="3"/>
      <c r="WZ29" s="3"/>
      <c r="XA29" s="3"/>
      <c r="XB29" s="3"/>
      <c r="XC29" s="3"/>
      <c r="XD29" s="3"/>
      <c r="XE29" s="3"/>
      <c r="XF29" s="3"/>
      <c r="XG29" s="3"/>
      <c r="XH29" s="3"/>
      <c r="XI29" s="3"/>
      <c r="XJ29" s="3"/>
      <c r="XK29" s="3"/>
      <c r="XL29" s="3"/>
      <c r="XM29" s="3"/>
      <c r="XN29" s="3"/>
      <c r="XO29" s="3"/>
      <c r="XP29" s="3"/>
      <c r="XQ29" s="3"/>
      <c r="XR29" s="3"/>
      <c r="XS29" s="3"/>
      <c r="XT29" s="3"/>
      <c r="XU29" s="3"/>
      <c r="XV29" s="3"/>
      <c r="XW29" s="3"/>
      <c r="XX29" s="3"/>
      <c r="XY29" s="3"/>
      <c r="XZ29" s="3"/>
      <c r="YA29" s="3"/>
      <c r="YB29" s="3"/>
      <c r="YC29" s="3"/>
      <c r="YD29" s="3"/>
      <c r="YE29" s="3"/>
      <c r="YF29" s="3"/>
      <c r="YG29" s="3"/>
      <c r="YH29" s="3"/>
      <c r="YI29" s="3"/>
      <c r="YJ29" s="3"/>
      <c r="YK29" s="3"/>
      <c r="YL29" s="3"/>
      <c r="YM29" s="3"/>
      <c r="YN29" s="3"/>
      <c r="YO29" s="3"/>
      <c r="YP29" s="3"/>
      <c r="YQ29" s="3"/>
      <c r="YR29" s="3"/>
      <c r="YS29" s="3"/>
      <c r="YT29" s="3"/>
      <c r="YU29" s="3"/>
      <c r="YV29" s="3"/>
      <c r="YW29" s="3"/>
      <c r="YX29" s="3"/>
      <c r="YY29" s="3"/>
      <c r="YZ29" s="3"/>
      <c r="ZA29" s="3"/>
      <c r="ZB29" s="3"/>
      <c r="ZC29" s="3"/>
      <c r="ZD29" s="3"/>
      <c r="ZE29" s="3"/>
      <c r="ZF29" s="3"/>
      <c r="ZG29" s="3"/>
      <c r="ZH29" s="3"/>
      <c r="ZI29" s="3"/>
      <c r="ZJ29" s="3"/>
      <c r="ZK29" s="3"/>
      <c r="ZL29" s="3"/>
      <c r="ZM29" s="3"/>
      <c r="ZN29" s="3"/>
      <c r="ZO29" s="3"/>
      <c r="ZP29" s="3"/>
      <c r="ZQ29" s="3"/>
      <c r="ZR29" s="3"/>
      <c r="ZS29" s="3"/>
      <c r="ZT29" s="3"/>
      <c r="ZU29" s="3"/>
      <c r="ZV29" s="3"/>
      <c r="ZW29" s="3"/>
      <c r="ZX29" s="3"/>
      <c r="ZY29" s="3"/>
      <c r="ZZ29" s="3"/>
      <c r="AAA29" s="3"/>
      <c r="AAB29" s="3"/>
      <c r="AAC29" s="3"/>
      <c r="AAD29" s="3"/>
      <c r="AAE29" s="3"/>
      <c r="AAF29" s="3"/>
      <c r="AAG29" s="3"/>
      <c r="AAH29" s="3"/>
      <c r="AAI29" s="3"/>
      <c r="AAJ29" s="3"/>
      <c r="AAK29" s="3"/>
      <c r="AAL29" s="3"/>
      <c r="AAM29" s="3"/>
      <c r="AAN29" s="3"/>
      <c r="AAO29" s="3"/>
      <c r="AAP29" s="3"/>
      <c r="AAQ29" s="3"/>
      <c r="AAR29" s="3"/>
      <c r="AAS29" s="3"/>
      <c r="AAT29" s="3"/>
      <c r="AAU29" s="3"/>
      <c r="AAV29" s="3"/>
      <c r="AAW29" s="3"/>
      <c r="AAX29" s="3"/>
      <c r="AAY29" s="3"/>
      <c r="AAZ29" s="3"/>
      <c r="ABA29" s="3"/>
      <c r="ABB29" s="3"/>
      <c r="ABC29" s="3"/>
      <c r="ABD29" s="3"/>
      <c r="ABE29" s="3"/>
      <c r="ABF29" s="3"/>
      <c r="ABG29" s="3"/>
      <c r="ABH29" s="3"/>
      <c r="ABI29" s="3"/>
      <c r="ABJ29" s="3"/>
      <c r="ABK29" s="3"/>
      <c r="ABL29" s="3"/>
      <c r="ABM29" s="3"/>
      <c r="ABN29" s="3"/>
      <c r="ABO29" s="3"/>
      <c r="ABP29" s="3"/>
      <c r="ABQ29" s="3"/>
      <c r="ABR29" s="3"/>
      <c r="ABS29" s="3"/>
      <c r="ABT29" s="3"/>
      <c r="ABU29" s="3"/>
      <c r="ABV29" s="3"/>
      <c r="ABW29" s="3"/>
      <c r="ABX29" s="3"/>
      <c r="ABY29" s="3"/>
      <c r="ABZ29" s="3"/>
      <c r="ACA29" s="3"/>
      <c r="ACB29" s="3"/>
      <c r="ACC29" s="3"/>
      <c r="ACD29" s="3"/>
      <c r="ACE29" s="3"/>
      <c r="ACF29" s="3"/>
      <c r="ACG29" s="3"/>
      <c r="ACH29" s="3"/>
      <c r="ACI29" s="3"/>
      <c r="ACJ29" s="3"/>
      <c r="ACK29" s="3"/>
      <c r="ACL29" s="3"/>
      <c r="ACM29" s="3"/>
      <c r="ACN29" s="3"/>
      <c r="ACO29" s="3"/>
      <c r="ACP29" s="3"/>
      <c r="ACQ29" s="3"/>
      <c r="ACR29" s="3"/>
      <c r="ACS29" s="3"/>
      <c r="ACT29" s="3"/>
      <c r="ACU29" s="3"/>
      <c r="ACV29" s="3"/>
      <c r="ACW29" s="3"/>
      <c r="ACX29" s="3"/>
      <c r="ACY29" s="3"/>
      <c r="ACZ29" s="3"/>
      <c r="ADA29" s="3"/>
      <c r="ADB29" s="3"/>
      <c r="ADC29" s="3"/>
      <c r="ADD29" s="3"/>
      <c r="ADE29" s="3"/>
      <c r="ADF29" s="3"/>
      <c r="ADG29" s="3"/>
      <c r="ADH29" s="3"/>
      <c r="ADI29" s="3"/>
      <c r="ADJ29" s="3"/>
      <c r="ADK29" s="3"/>
      <c r="ADL29" s="3"/>
      <c r="ADM29" s="3"/>
      <c r="ADN29" s="3"/>
      <c r="ADO29" s="3"/>
      <c r="ADP29" s="3"/>
      <c r="ADQ29" s="3"/>
      <c r="ADR29" s="3"/>
      <c r="ADS29" s="3"/>
      <c r="ADT29" s="3"/>
      <c r="ADU29" s="3"/>
      <c r="ADV29" s="3"/>
      <c r="ADW29" s="3"/>
      <c r="ADX29" s="3"/>
      <c r="ADY29" s="3"/>
      <c r="ADZ29" s="3"/>
      <c r="AEA29" s="3"/>
      <c r="AEB29" s="3"/>
      <c r="AEC29" s="3"/>
      <c r="AED29" s="3"/>
      <c r="AEE29" s="3"/>
      <c r="AEF29" s="3"/>
      <c r="AEG29" s="3"/>
      <c r="AEH29" s="3"/>
      <c r="AEI29" s="3"/>
      <c r="AEJ29" s="3"/>
      <c r="AEK29" s="3"/>
      <c r="AEL29" s="3"/>
      <c r="AEM29" s="3"/>
      <c r="AEN29" s="3"/>
      <c r="AEO29" s="3"/>
      <c r="AEP29" s="3"/>
      <c r="AEQ29" s="3"/>
      <c r="AER29" s="3"/>
      <c r="AES29" s="3"/>
      <c r="AET29" s="3"/>
      <c r="AEU29" s="3"/>
      <c r="AEV29" s="3"/>
      <c r="AEW29" s="3"/>
      <c r="AEX29" s="3"/>
      <c r="AEY29" s="3"/>
      <c r="AEZ29" s="3"/>
      <c r="AFA29" s="3"/>
      <c r="AFB29" s="3"/>
      <c r="AFC29" s="3"/>
      <c r="AFD29" s="3"/>
      <c r="AFE29" s="3"/>
      <c r="AFF29" s="3"/>
      <c r="AFG29" s="3"/>
      <c r="AFH29" s="3"/>
      <c r="AFI29" s="3"/>
      <c r="AFJ29" s="3"/>
      <c r="AFK29" s="3"/>
      <c r="AFL29" s="3"/>
      <c r="AFM29" s="3"/>
      <c r="AFN29" s="3"/>
      <c r="AFO29" s="3"/>
      <c r="AFP29" s="3"/>
      <c r="AFQ29" s="3"/>
      <c r="AFR29" s="3"/>
      <c r="AFS29" s="3"/>
      <c r="AFT29" s="3"/>
      <c r="AFU29" s="3"/>
      <c r="AFV29" s="3"/>
      <c r="AFW29" s="3"/>
      <c r="AFX29" s="3"/>
      <c r="AFY29" s="3"/>
      <c r="AFZ29" s="3"/>
      <c r="AGA29" s="3"/>
      <c r="AGB29" s="3"/>
      <c r="AGC29" s="3"/>
      <c r="AGD29" s="3"/>
      <c r="AGE29" s="3"/>
      <c r="AGF29" s="3"/>
      <c r="AGG29" s="3"/>
      <c r="AGH29" s="3"/>
      <c r="AGI29" s="3"/>
      <c r="AGJ29" s="3"/>
      <c r="AGK29" s="3"/>
      <c r="AGL29" s="3"/>
      <c r="AGM29" s="3"/>
      <c r="AGN29" s="3"/>
      <c r="AGO29" s="3"/>
      <c r="AGP29" s="3"/>
      <c r="AGQ29" s="3"/>
      <c r="AGR29" s="3"/>
      <c r="AGS29" s="3"/>
      <c r="AGT29" s="3"/>
      <c r="AGU29" s="3"/>
      <c r="AGV29" s="3"/>
      <c r="AGW29" s="3"/>
      <c r="AGX29" s="3"/>
      <c r="AGY29" s="3"/>
      <c r="AGZ29" s="3"/>
      <c r="AHA29" s="3"/>
      <c r="AHB29" s="3"/>
      <c r="AHC29" s="3"/>
      <c r="AHD29" s="3"/>
      <c r="AHE29" s="3"/>
      <c r="AHF29" s="3"/>
      <c r="AHG29" s="3"/>
      <c r="AHH29" s="3"/>
      <c r="AHI29" s="3"/>
      <c r="AHJ29" s="3"/>
      <c r="AHK29" s="3"/>
      <c r="AHL29" s="3"/>
      <c r="AHM29" s="3"/>
      <c r="AHN29" s="3"/>
      <c r="AHO29" s="3"/>
      <c r="AHP29" s="3"/>
      <c r="AHQ29" s="3"/>
      <c r="AHR29" s="3"/>
      <c r="AHS29" s="3"/>
      <c r="AHT29" s="3"/>
      <c r="AHU29" s="3"/>
      <c r="AHV29" s="3"/>
      <c r="AHW29" s="3"/>
      <c r="AHX29" s="3"/>
      <c r="AHY29" s="3"/>
      <c r="AHZ29" s="3"/>
      <c r="AIA29" s="3"/>
      <c r="AIB29" s="3"/>
      <c r="AIC29" s="3"/>
      <c r="AID29" s="3"/>
      <c r="AIE29" s="3"/>
      <c r="AIF29" s="3"/>
      <c r="AIG29" s="3"/>
      <c r="AIH29" s="3"/>
      <c r="AII29" s="3"/>
      <c r="AIJ29" s="3"/>
      <c r="AIK29" s="3"/>
      <c r="AIL29" s="3"/>
      <c r="AIM29" s="3"/>
      <c r="AIN29" s="3"/>
      <c r="AIO29" s="3"/>
      <c r="AIP29" s="3"/>
      <c r="AIQ29" s="3"/>
      <c r="AIR29" s="3"/>
      <c r="AIS29" s="3"/>
      <c r="AIT29" s="3"/>
      <c r="AIU29" s="3"/>
      <c r="AIV29" s="3"/>
      <c r="AIW29" s="3"/>
      <c r="AIX29" s="3"/>
      <c r="AIY29" s="3"/>
      <c r="AIZ29" s="3"/>
      <c r="AJA29" s="3"/>
      <c r="AJB29" s="3"/>
      <c r="AJC29" s="3"/>
      <c r="AJD29" s="3"/>
      <c r="AJE29" s="3"/>
      <c r="AJF29" s="3"/>
      <c r="AJG29" s="3"/>
      <c r="AJH29" s="3"/>
      <c r="AJI29" s="3"/>
      <c r="AJJ29" s="3"/>
      <c r="AJK29" s="3"/>
      <c r="AJL29" s="3"/>
      <c r="AJM29" s="3"/>
      <c r="AJN29" s="3"/>
      <c r="AJO29" s="3"/>
      <c r="AJP29" s="3"/>
      <c r="AJQ29" s="3"/>
      <c r="AJR29" s="3"/>
      <c r="AJS29" s="3"/>
      <c r="AJT29" s="3"/>
      <c r="AJU29" s="3"/>
      <c r="AJV29" s="3"/>
      <c r="AJW29" s="3"/>
      <c r="AJX29" s="3"/>
      <c r="AJY29" s="3"/>
      <c r="AJZ29" s="3"/>
      <c r="AKA29" s="3"/>
      <c r="AKB29" s="3"/>
      <c r="AKC29" s="3"/>
      <c r="AKD29" s="3"/>
      <c r="AKE29" s="3"/>
      <c r="AKF29" s="3"/>
      <c r="AKG29" s="3"/>
      <c r="AKH29" s="3"/>
      <c r="AKI29" s="3"/>
      <c r="AKJ29" s="3"/>
      <c r="AKK29" s="3"/>
      <c r="AKL29" s="3"/>
      <c r="AKM29" s="3"/>
      <c r="AKN29" s="3"/>
      <c r="AKO29" s="3"/>
      <c r="AKP29" s="3"/>
      <c r="AKQ29" s="3"/>
      <c r="AKR29" s="3"/>
      <c r="AKS29" s="3"/>
      <c r="AKT29" s="3"/>
      <c r="AKU29" s="3"/>
      <c r="AKV29" s="3"/>
      <c r="AKW29" s="3"/>
      <c r="AKX29" s="3"/>
      <c r="AKY29" s="3"/>
      <c r="AKZ29" s="3"/>
      <c r="ALA29" s="3"/>
      <c r="ALB29" s="3"/>
      <c r="ALC29" s="3"/>
      <c r="ALD29" s="3"/>
      <c r="ALE29" s="3"/>
      <c r="ALF29" s="3"/>
      <c r="ALG29" s="3"/>
      <c r="ALH29" s="3"/>
      <c r="ALI29" s="3"/>
      <c r="ALJ29" s="3"/>
      <c r="ALK29" s="3"/>
      <c r="ALL29" s="3"/>
      <c r="ALM29" s="3"/>
      <c r="ALN29" s="3"/>
      <c r="ALO29" s="3"/>
      <c r="ALP29" s="3"/>
      <c r="ALQ29" s="3"/>
      <c r="ALR29" s="3"/>
      <c r="ALS29" s="3"/>
      <c r="ALT29" s="3"/>
      <c r="ALU29" s="3"/>
      <c r="ALV29" s="3"/>
      <c r="ALW29" s="3"/>
      <c r="ALX29" s="3"/>
      <c r="ALY29" s="3"/>
      <c r="ALZ29" s="3"/>
      <c r="AMA29" s="3"/>
      <c r="AMB29" s="3"/>
    </row>
    <row r="30" spans="1:1016" ht="48" customHeight="1" x14ac:dyDescent="0.3">
      <c r="A30" s="88" t="s">
        <v>1063</v>
      </c>
      <c r="B30" s="90" t="s">
        <v>429</v>
      </c>
      <c r="C30" s="88" t="s">
        <v>27</v>
      </c>
      <c r="D30" s="110" t="s">
        <v>430</v>
      </c>
      <c r="E30" s="89" t="s">
        <v>30</v>
      </c>
      <c r="F30" s="111">
        <v>6</v>
      </c>
      <c r="G30" s="111">
        <f>CPU!J597</f>
        <v>141.11000000000001</v>
      </c>
      <c r="H30" s="111">
        <f t="shared" si="1"/>
        <v>181.77</v>
      </c>
      <c r="I30" s="111">
        <f>TRUNC(F30 * H30, 2)</f>
        <v>1090.6199999999999</v>
      </c>
      <c r="J30" s="114">
        <f>I30 / H50</f>
        <v>5.8725678303876714E-3</v>
      </c>
      <c r="K30" s="108">
        <f t="shared" si="17"/>
        <v>846.66</v>
      </c>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row>
    <row r="31" spans="1:1016" ht="33" customHeight="1" x14ac:dyDescent="0.3">
      <c r="A31" s="88" t="s">
        <v>1064</v>
      </c>
      <c r="B31" s="90" t="s">
        <v>432</v>
      </c>
      <c r="C31" s="88" t="s">
        <v>27</v>
      </c>
      <c r="D31" s="110" t="s">
        <v>433</v>
      </c>
      <c r="E31" s="89" t="s">
        <v>30</v>
      </c>
      <c r="F31" s="111">
        <v>12</v>
      </c>
      <c r="G31" s="111">
        <f>CPU!J610</f>
        <v>173.43</v>
      </c>
      <c r="H31" s="111">
        <f t="shared" si="1"/>
        <v>223.41</v>
      </c>
      <c r="I31" s="111">
        <f>TRUNC(F31 * H31, 2)</f>
        <v>2680.92</v>
      </c>
      <c r="J31" s="114">
        <f>I31 / H50</f>
        <v>1.4435719634559165E-2</v>
      </c>
      <c r="K31" s="108">
        <f t="shared" si="17"/>
        <v>2081.16</v>
      </c>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row>
    <row r="32" spans="1:1016" ht="33" customHeight="1" x14ac:dyDescent="0.3">
      <c r="A32" s="88" t="s">
        <v>1065</v>
      </c>
      <c r="B32" s="90" t="s">
        <v>438</v>
      </c>
      <c r="C32" s="88" t="s">
        <v>27</v>
      </c>
      <c r="D32" s="110" t="s">
        <v>439</v>
      </c>
      <c r="E32" s="89" t="s">
        <v>30</v>
      </c>
      <c r="F32" s="111">
        <v>6</v>
      </c>
      <c r="G32" s="111">
        <f>CPU!J636</f>
        <v>38.75</v>
      </c>
      <c r="H32" s="111">
        <f t="shared" si="1"/>
        <v>49.91</v>
      </c>
      <c r="I32" s="111">
        <f>TRUNC(F32 * H32, 2)</f>
        <v>299.45999999999998</v>
      </c>
      <c r="J32" s="114">
        <f>I32 / H50</f>
        <v>1.6124765385632869E-3</v>
      </c>
      <c r="K32" s="108">
        <f t="shared" si="17"/>
        <v>232.5</v>
      </c>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row>
    <row r="33" spans="1:1016" s="85" customFormat="1" ht="21" customHeight="1" x14ac:dyDescent="0.3">
      <c r="A33" s="103">
        <v>8</v>
      </c>
      <c r="B33" s="104"/>
      <c r="C33" s="103"/>
      <c r="D33" s="103" t="s">
        <v>266</v>
      </c>
      <c r="E33" s="105"/>
      <c r="F33" s="106"/>
      <c r="G33" s="103"/>
      <c r="H33" s="103"/>
      <c r="I33" s="106">
        <f>SUM(I34:I35)</f>
        <v>6303.7</v>
      </c>
      <c r="J33" s="107">
        <f>I33 / H50</f>
        <v>3.3942991905901929E-2</v>
      </c>
      <c r="K33" s="108">
        <f t="shared" si="3"/>
        <v>0</v>
      </c>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c r="FE33" s="3"/>
      <c r="FF33" s="3"/>
      <c r="FG33" s="3"/>
      <c r="FH33" s="3"/>
      <c r="FI33" s="3"/>
      <c r="FJ33" s="3"/>
      <c r="FK33" s="3"/>
      <c r="FL33" s="3"/>
      <c r="FM33" s="3"/>
      <c r="FN33" s="3"/>
      <c r="FO33" s="3"/>
      <c r="FP33" s="3"/>
      <c r="FQ33" s="3"/>
      <c r="FR33" s="3"/>
      <c r="FS33" s="3"/>
      <c r="FT33" s="3"/>
      <c r="FU33" s="3"/>
      <c r="FV33" s="3"/>
      <c r="FW33" s="3"/>
      <c r="FX33" s="3"/>
      <c r="FY33" s="3"/>
      <c r="FZ33" s="3"/>
      <c r="GA33" s="3"/>
      <c r="GB33" s="3"/>
      <c r="GC33" s="3"/>
      <c r="GD33" s="3"/>
      <c r="GE33" s="3"/>
      <c r="GF33" s="3"/>
      <c r="GG33" s="3"/>
      <c r="GH33" s="3"/>
      <c r="GI33" s="3"/>
      <c r="GJ33" s="3"/>
      <c r="GK33" s="3"/>
      <c r="GL33" s="3"/>
      <c r="GM33" s="3"/>
      <c r="GN33" s="3"/>
      <c r="GO33" s="3"/>
      <c r="GP33" s="3"/>
      <c r="GQ33" s="3"/>
      <c r="GR33" s="3"/>
      <c r="GS33" s="3"/>
      <c r="GT33" s="3"/>
      <c r="GU33" s="3"/>
      <c r="GV33" s="3"/>
      <c r="GW33" s="3"/>
      <c r="GX33" s="3"/>
      <c r="GY33" s="3"/>
      <c r="GZ33" s="3"/>
      <c r="HA33" s="3"/>
      <c r="HB33" s="3"/>
      <c r="HC33" s="3"/>
      <c r="HD33" s="3"/>
      <c r="HE33" s="3"/>
      <c r="HF33" s="3"/>
      <c r="HG33" s="3"/>
      <c r="HH33" s="3"/>
      <c r="HI33" s="3"/>
      <c r="HJ33" s="3"/>
      <c r="HK33" s="3"/>
      <c r="HL33" s="3"/>
      <c r="HM33" s="3"/>
      <c r="HN33" s="3"/>
      <c r="HO33" s="3"/>
      <c r="HP33" s="3"/>
      <c r="HQ33" s="3"/>
      <c r="HR33" s="3"/>
      <c r="HS33" s="3"/>
      <c r="HT33" s="3"/>
      <c r="HU33" s="3"/>
      <c r="HV33" s="3"/>
      <c r="HW33" s="3"/>
      <c r="HX33" s="3"/>
      <c r="HY33" s="3"/>
      <c r="HZ33" s="3"/>
      <c r="IA33" s="3"/>
      <c r="IB33" s="3"/>
      <c r="IC33" s="3"/>
      <c r="ID33" s="3"/>
      <c r="IE33" s="3"/>
      <c r="IF33" s="3"/>
      <c r="IG33" s="3"/>
      <c r="IH33" s="3"/>
      <c r="II33" s="3"/>
      <c r="IJ33" s="3"/>
      <c r="IK33" s="3"/>
      <c r="IL33" s="3"/>
      <c r="IM33" s="3"/>
      <c r="IN33" s="3"/>
      <c r="IO33" s="3"/>
      <c r="IP33" s="3"/>
      <c r="IQ33" s="3"/>
      <c r="IR33" s="3"/>
      <c r="IS33" s="3"/>
      <c r="IT33" s="3"/>
      <c r="IU33" s="3"/>
      <c r="IV33" s="3"/>
      <c r="IW33" s="3"/>
      <c r="IX33" s="3"/>
      <c r="IY33" s="3"/>
      <c r="IZ33" s="3"/>
      <c r="JA33" s="3"/>
      <c r="JB33" s="3"/>
      <c r="JC33" s="3"/>
      <c r="JD33" s="3"/>
      <c r="JE33" s="3"/>
      <c r="JF33" s="3"/>
      <c r="JG33" s="3"/>
      <c r="JH33" s="3"/>
      <c r="JI33" s="3"/>
      <c r="JJ33" s="3"/>
      <c r="JK33" s="3"/>
      <c r="JL33" s="3"/>
      <c r="JM33" s="3"/>
      <c r="JN33" s="3"/>
      <c r="JO33" s="3"/>
      <c r="JP33" s="3"/>
      <c r="JQ33" s="3"/>
      <c r="JR33" s="3"/>
      <c r="JS33" s="3"/>
      <c r="JT33" s="3"/>
      <c r="JU33" s="3"/>
      <c r="JV33" s="3"/>
      <c r="JW33" s="3"/>
      <c r="JX33" s="3"/>
      <c r="JY33" s="3"/>
      <c r="JZ33" s="3"/>
      <c r="KA33" s="3"/>
      <c r="KB33" s="3"/>
      <c r="KC33" s="3"/>
      <c r="KD33" s="3"/>
      <c r="KE33" s="3"/>
      <c r="KF33" s="3"/>
      <c r="KG33" s="3"/>
      <c r="KH33" s="3"/>
      <c r="KI33" s="3"/>
      <c r="KJ33" s="3"/>
      <c r="KK33" s="3"/>
      <c r="KL33" s="3"/>
      <c r="KM33" s="3"/>
      <c r="KN33" s="3"/>
      <c r="KO33" s="3"/>
      <c r="KP33" s="3"/>
      <c r="KQ33" s="3"/>
      <c r="KR33" s="3"/>
      <c r="KS33" s="3"/>
      <c r="KT33" s="3"/>
      <c r="KU33" s="3"/>
      <c r="KV33" s="3"/>
      <c r="KW33" s="3"/>
      <c r="KX33" s="3"/>
      <c r="KY33" s="3"/>
      <c r="KZ33" s="3"/>
      <c r="LA33" s="3"/>
      <c r="LB33" s="3"/>
      <c r="LC33" s="3"/>
      <c r="LD33" s="3"/>
      <c r="LE33" s="3"/>
      <c r="LF33" s="3"/>
      <c r="LG33" s="3"/>
      <c r="LH33" s="3"/>
      <c r="LI33" s="3"/>
      <c r="LJ33" s="3"/>
      <c r="LK33" s="3"/>
      <c r="LL33" s="3"/>
      <c r="LM33" s="3"/>
      <c r="LN33" s="3"/>
      <c r="LO33" s="3"/>
      <c r="LP33" s="3"/>
      <c r="LQ33" s="3"/>
      <c r="LR33" s="3"/>
      <c r="LS33" s="3"/>
      <c r="LT33" s="3"/>
      <c r="LU33" s="3"/>
      <c r="LV33" s="3"/>
      <c r="LW33" s="3"/>
      <c r="LX33" s="3"/>
      <c r="LY33" s="3"/>
      <c r="LZ33" s="3"/>
      <c r="MA33" s="3"/>
      <c r="MB33" s="3"/>
      <c r="MC33" s="3"/>
      <c r="MD33" s="3"/>
      <c r="ME33" s="3"/>
      <c r="MF33" s="3"/>
      <c r="MG33" s="3"/>
      <c r="MH33" s="3"/>
      <c r="MI33" s="3"/>
      <c r="MJ33" s="3"/>
      <c r="MK33" s="3"/>
      <c r="ML33" s="3"/>
      <c r="MM33" s="3"/>
      <c r="MN33" s="3"/>
      <c r="MO33" s="3"/>
      <c r="MP33" s="3"/>
      <c r="MQ33" s="3"/>
      <c r="MR33" s="3"/>
      <c r="MS33" s="3"/>
      <c r="MT33" s="3"/>
      <c r="MU33" s="3"/>
      <c r="MV33" s="3"/>
      <c r="MW33" s="3"/>
      <c r="MX33" s="3"/>
      <c r="MY33" s="3"/>
      <c r="MZ33" s="3"/>
      <c r="NA33" s="3"/>
      <c r="NB33" s="3"/>
      <c r="NC33" s="3"/>
      <c r="ND33" s="3"/>
      <c r="NE33" s="3"/>
      <c r="NF33" s="3"/>
      <c r="NG33" s="3"/>
      <c r="NH33" s="3"/>
      <c r="NI33" s="3"/>
      <c r="NJ33" s="3"/>
      <c r="NK33" s="3"/>
      <c r="NL33" s="3"/>
      <c r="NM33" s="3"/>
      <c r="NN33" s="3"/>
      <c r="NO33" s="3"/>
      <c r="NP33" s="3"/>
      <c r="NQ33" s="3"/>
      <c r="NR33" s="3"/>
      <c r="NS33" s="3"/>
      <c r="NT33" s="3"/>
      <c r="NU33" s="3"/>
      <c r="NV33" s="3"/>
      <c r="NW33" s="3"/>
      <c r="NX33" s="3"/>
      <c r="NY33" s="3"/>
      <c r="NZ33" s="3"/>
      <c r="OA33" s="3"/>
      <c r="OB33" s="3"/>
      <c r="OC33" s="3"/>
      <c r="OD33" s="3"/>
      <c r="OE33" s="3"/>
      <c r="OF33" s="3"/>
      <c r="OG33" s="3"/>
      <c r="OH33" s="3"/>
      <c r="OI33" s="3"/>
      <c r="OJ33" s="3"/>
      <c r="OK33" s="3"/>
      <c r="OL33" s="3"/>
      <c r="OM33" s="3"/>
      <c r="ON33" s="3"/>
      <c r="OO33" s="3"/>
      <c r="OP33" s="3"/>
      <c r="OQ33" s="3"/>
      <c r="OR33" s="3"/>
      <c r="OS33" s="3"/>
      <c r="OT33" s="3"/>
      <c r="OU33" s="3"/>
      <c r="OV33" s="3"/>
      <c r="OW33" s="3"/>
      <c r="OX33" s="3"/>
      <c r="OY33" s="3"/>
      <c r="OZ33" s="3"/>
      <c r="PA33" s="3"/>
      <c r="PB33" s="3"/>
      <c r="PC33" s="3"/>
      <c r="PD33" s="3"/>
      <c r="PE33" s="3"/>
      <c r="PF33" s="3"/>
      <c r="PG33" s="3"/>
      <c r="PH33" s="3"/>
      <c r="PI33" s="3"/>
      <c r="PJ33" s="3"/>
      <c r="PK33" s="3"/>
      <c r="PL33" s="3"/>
      <c r="PM33" s="3"/>
      <c r="PN33" s="3"/>
      <c r="PO33" s="3"/>
      <c r="PP33" s="3"/>
      <c r="PQ33" s="3"/>
      <c r="PR33" s="3"/>
      <c r="PS33" s="3"/>
      <c r="PT33" s="3"/>
      <c r="PU33" s="3"/>
      <c r="PV33" s="3"/>
      <c r="PW33" s="3"/>
      <c r="PX33" s="3"/>
      <c r="PY33" s="3"/>
      <c r="PZ33" s="3"/>
      <c r="QA33" s="3"/>
      <c r="QB33" s="3"/>
      <c r="QC33" s="3"/>
      <c r="QD33" s="3"/>
      <c r="QE33" s="3"/>
      <c r="QF33" s="3"/>
      <c r="QG33" s="3"/>
      <c r="QH33" s="3"/>
      <c r="QI33" s="3"/>
      <c r="QJ33" s="3"/>
      <c r="QK33" s="3"/>
      <c r="QL33" s="3"/>
      <c r="QM33" s="3"/>
      <c r="QN33" s="3"/>
      <c r="QO33" s="3"/>
      <c r="QP33" s="3"/>
      <c r="QQ33" s="3"/>
      <c r="QR33" s="3"/>
      <c r="QS33" s="3"/>
      <c r="QT33" s="3"/>
      <c r="QU33" s="3"/>
      <c r="QV33" s="3"/>
      <c r="QW33" s="3"/>
      <c r="QX33" s="3"/>
      <c r="QY33" s="3"/>
      <c r="QZ33" s="3"/>
      <c r="RA33" s="3"/>
      <c r="RB33" s="3"/>
      <c r="RC33" s="3"/>
      <c r="RD33" s="3"/>
      <c r="RE33" s="3"/>
      <c r="RF33" s="3"/>
      <c r="RG33" s="3"/>
      <c r="RH33" s="3"/>
      <c r="RI33" s="3"/>
      <c r="RJ33" s="3"/>
      <c r="RK33" s="3"/>
      <c r="RL33" s="3"/>
      <c r="RM33" s="3"/>
      <c r="RN33" s="3"/>
      <c r="RO33" s="3"/>
      <c r="RP33" s="3"/>
      <c r="RQ33" s="3"/>
      <c r="RR33" s="3"/>
      <c r="RS33" s="3"/>
      <c r="RT33" s="3"/>
      <c r="RU33" s="3"/>
      <c r="RV33" s="3"/>
      <c r="RW33" s="3"/>
      <c r="RX33" s="3"/>
      <c r="RY33" s="3"/>
      <c r="RZ33" s="3"/>
      <c r="SA33" s="3"/>
      <c r="SB33" s="3"/>
      <c r="SC33" s="3"/>
      <c r="SD33" s="3"/>
      <c r="SE33" s="3"/>
      <c r="SF33" s="3"/>
      <c r="SG33" s="3"/>
      <c r="SH33" s="3"/>
      <c r="SI33" s="3"/>
      <c r="SJ33" s="3"/>
      <c r="SK33" s="3"/>
      <c r="SL33" s="3"/>
      <c r="SM33" s="3"/>
      <c r="SN33" s="3"/>
      <c r="SO33" s="3"/>
      <c r="SP33" s="3"/>
      <c r="SQ33" s="3"/>
      <c r="SR33" s="3"/>
      <c r="SS33" s="3"/>
      <c r="ST33" s="3"/>
      <c r="SU33" s="3"/>
      <c r="SV33" s="3"/>
      <c r="SW33" s="3"/>
      <c r="SX33" s="3"/>
      <c r="SY33" s="3"/>
      <c r="SZ33" s="3"/>
      <c r="TA33" s="3"/>
      <c r="TB33" s="3"/>
      <c r="TC33" s="3"/>
      <c r="TD33" s="3"/>
      <c r="TE33" s="3"/>
      <c r="TF33" s="3"/>
      <c r="TG33" s="3"/>
      <c r="TH33" s="3"/>
      <c r="TI33" s="3"/>
      <c r="TJ33" s="3"/>
      <c r="TK33" s="3"/>
      <c r="TL33" s="3"/>
      <c r="TM33" s="3"/>
      <c r="TN33" s="3"/>
      <c r="TO33" s="3"/>
      <c r="TP33" s="3"/>
      <c r="TQ33" s="3"/>
      <c r="TR33" s="3"/>
      <c r="TS33" s="3"/>
      <c r="TT33" s="3"/>
      <c r="TU33" s="3"/>
      <c r="TV33" s="3"/>
      <c r="TW33" s="3"/>
      <c r="TX33" s="3"/>
      <c r="TY33" s="3"/>
      <c r="TZ33" s="3"/>
      <c r="UA33" s="3"/>
      <c r="UB33" s="3"/>
      <c r="UC33" s="3"/>
      <c r="UD33" s="3"/>
      <c r="UE33" s="3"/>
      <c r="UF33" s="3"/>
      <c r="UG33" s="3"/>
      <c r="UH33" s="3"/>
      <c r="UI33" s="3"/>
      <c r="UJ33" s="3"/>
      <c r="UK33" s="3"/>
      <c r="UL33" s="3"/>
      <c r="UM33" s="3"/>
      <c r="UN33" s="3"/>
      <c r="UO33" s="3"/>
      <c r="UP33" s="3"/>
      <c r="UQ33" s="3"/>
      <c r="UR33" s="3"/>
      <c r="US33" s="3"/>
      <c r="UT33" s="3"/>
      <c r="UU33" s="3"/>
      <c r="UV33" s="3"/>
      <c r="UW33" s="3"/>
      <c r="UX33" s="3"/>
      <c r="UY33" s="3"/>
      <c r="UZ33" s="3"/>
      <c r="VA33" s="3"/>
      <c r="VB33" s="3"/>
      <c r="VC33" s="3"/>
      <c r="VD33" s="3"/>
      <c r="VE33" s="3"/>
      <c r="VF33" s="3"/>
      <c r="VG33" s="3"/>
      <c r="VH33" s="3"/>
      <c r="VI33" s="3"/>
      <c r="VJ33" s="3"/>
      <c r="VK33" s="3"/>
      <c r="VL33" s="3"/>
      <c r="VM33" s="3"/>
      <c r="VN33" s="3"/>
      <c r="VO33" s="3"/>
      <c r="VP33" s="3"/>
      <c r="VQ33" s="3"/>
      <c r="VR33" s="3"/>
      <c r="VS33" s="3"/>
      <c r="VT33" s="3"/>
      <c r="VU33" s="3"/>
      <c r="VV33" s="3"/>
      <c r="VW33" s="3"/>
      <c r="VX33" s="3"/>
      <c r="VY33" s="3"/>
      <c r="VZ33" s="3"/>
      <c r="WA33" s="3"/>
      <c r="WB33" s="3"/>
      <c r="WC33" s="3"/>
      <c r="WD33" s="3"/>
      <c r="WE33" s="3"/>
      <c r="WF33" s="3"/>
      <c r="WG33" s="3"/>
      <c r="WH33" s="3"/>
      <c r="WI33" s="3"/>
      <c r="WJ33" s="3"/>
      <c r="WK33" s="3"/>
      <c r="WL33" s="3"/>
      <c r="WM33" s="3"/>
      <c r="WN33" s="3"/>
      <c r="WO33" s="3"/>
      <c r="WP33" s="3"/>
      <c r="WQ33" s="3"/>
      <c r="WR33" s="3"/>
      <c r="WS33" s="3"/>
      <c r="WT33" s="3"/>
      <c r="WU33" s="3"/>
      <c r="WV33" s="3"/>
      <c r="WW33" s="3"/>
      <c r="WX33" s="3"/>
      <c r="WY33" s="3"/>
      <c r="WZ33" s="3"/>
      <c r="XA33" s="3"/>
      <c r="XB33" s="3"/>
      <c r="XC33" s="3"/>
      <c r="XD33" s="3"/>
      <c r="XE33" s="3"/>
      <c r="XF33" s="3"/>
      <c r="XG33" s="3"/>
      <c r="XH33" s="3"/>
      <c r="XI33" s="3"/>
      <c r="XJ33" s="3"/>
      <c r="XK33" s="3"/>
      <c r="XL33" s="3"/>
      <c r="XM33" s="3"/>
      <c r="XN33" s="3"/>
      <c r="XO33" s="3"/>
      <c r="XP33" s="3"/>
      <c r="XQ33" s="3"/>
      <c r="XR33" s="3"/>
      <c r="XS33" s="3"/>
      <c r="XT33" s="3"/>
      <c r="XU33" s="3"/>
      <c r="XV33" s="3"/>
      <c r="XW33" s="3"/>
      <c r="XX33" s="3"/>
      <c r="XY33" s="3"/>
      <c r="XZ33" s="3"/>
      <c r="YA33" s="3"/>
      <c r="YB33" s="3"/>
      <c r="YC33" s="3"/>
      <c r="YD33" s="3"/>
      <c r="YE33" s="3"/>
      <c r="YF33" s="3"/>
      <c r="YG33" s="3"/>
      <c r="YH33" s="3"/>
      <c r="YI33" s="3"/>
      <c r="YJ33" s="3"/>
      <c r="YK33" s="3"/>
      <c r="YL33" s="3"/>
      <c r="YM33" s="3"/>
      <c r="YN33" s="3"/>
      <c r="YO33" s="3"/>
      <c r="YP33" s="3"/>
      <c r="YQ33" s="3"/>
      <c r="YR33" s="3"/>
      <c r="YS33" s="3"/>
      <c r="YT33" s="3"/>
      <c r="YU33" s="3"/>
      <c r="YV33" s="3"/>
      <c r="YW33" s="3"/>
      <c r="YX33" s="3"/>
      <c r="YY33" s="3"/>
      <c r="YZ33" s="3"/>
      <c r="ZA33" s="3"/>
      <c r="ZB33" s="3"/>
      <c r="ZC33" s="3"/>
      <c r="ZD33" s="3"/>
      <c r="ZE33" s="3"/>
      <c r="ZF33" s="3"/>
      <c r="ZG33" s="3"/>
      <c r="ZH33" s="3"/>
      <c r="ZI33" s="3"/>
      <c r="ZJ33" s="3"/>
      <c r="ZK33" s="3"/>
      <c r="ZL33" s="3"/>
      <c r="ZM33" s="3"/>
      <c r="ZN33" s="3"/>
      <c r="ZO33" s="3"/>
      <c r="ZP33" s="3"/>
      <c r="ZQ33" s="3"/>
      <c r="ZR33" s="3"/>
      <c r="ZS33" s="3"/>
      <c r="ZT33" s="3"/>
      <c r="ZU33" s="3"/>
      <c r="ZV33" s="3"/>
      <c r="ZW33" s="3"/>
      <c r="ZX33" s="3"/>
      <c r="ZY33" s="3"/>
      <c r="ZZ33" s="3"/>
      <c r="AAA33" s="3"/>
      <c r="AAB33" s="3"/>
      <c r="AAC33" s="3"/>
      <c r="AAD33" s="3"/>
      <c r="AAE33" s="3"/>
      <c r="AAF33" s="3"/>
      <c r="AAG33" s="3"/>
      <c r="AAH33" s="3"/>
      <c r="AAI33" s="3"/>
      <c r="AAJ33" s="3"/>
      <c r="AAK33" s="3"/>
      <c r="AAL33" s="3"/>
      <c r="AAM33" s="3"/>
      <c r="AAN33" s="3"/>
      <c r="AAO33" s="3"/>
      <c r="AAP33" s="3"/>
      <c r="AAQ33" s="3"/>
      <c r="AAR33" s="3"/>
      <c r="AAS33" s="3"/>
      <c r="AAT33" s="3"/>
      <c r="AAU33" s="3"/>
      <c r="AAV33" s="3"/>
      <c r="AAW33" s="3"/>
      <c r="AAX33" s="3"/>
      <c r="AAY33" s="3"/>
      <c r="AAZ33" s="3"/>
      <c r="ABA33" s="3"/>
      <c r="ABB33" s="3"/>
      <c r="ABC33" s="3"/>
      <c r="ABD33" s="3"/>
      <c r="ABE33" s="3"/>
      <c r="ABF33" s="3"/>
      <c r="ABG33" s="3"/>
      <c r="ABH33" s="3"/>
      <c r="ABI33" s="3"/>
      <c r="ABJ33" s="3"/>
      <c r="ABK33" s="3"/>
      <c r="ABL33" s="3"/>
      <c r="ABM33" s="3"/>
      <c r="ABN33" s="3"/>
      <c r="ABO33" s="3"/>
      <c r="ABP33" s="3"/>
      <c r="ABQ33" s="3"/>
      <c r="ABR33" s="3"/>
      <c r="ABS33" s="3"/>
      <c r="ABT33" s="3"/>
      <c r="ABU33" s="3"/>
      <c r="ABV33" s="3"/>
      <c r="ABW33" s="3"/>
      <c r="ABX33" s="3"/>
      <c r="ABY33" s="3"/>
      <c r="ABZ33" s="3"/>
      <c r="ACA33" s="3"/>
      <c r="ACB33" s="3"/>
      <c r="ACC33" s="3"/>
      <c r="ACD33" s="3"/>
      <c r="ACE33" s="3"/>
      <c r="ACF33" s="3"/>
      <c r="ACG33" s="3"/>
      <c r="ACH33" s="3"/>
      <c r="ACI33" s="3"/>
      <c r="ACJ33" s="3"/>
      <c r="ACK33" s="3"/>
      <c r="ACL33" s="3"/>
      <c r="ACM33" s="3"/>
      <c r="ACN33" s="3"/>
      <c r="ACO33" s="3"/>
      <c r="ACP33" s="3"/>
      <c r="ACQ33" s="3"/>
      <c r="ACR33" s="3"/>
      <c r="ACS33" s="3"/>
      <c r="ACT33" s="3"/>
      <c r="ACU33" s="3"/>
      <c r="ACV33" s="3"/>
      <c r="ACW33" s="3"/>
      <c r="ACX33" s="3"/>
      <c r="ACY33" s="3"/>
      <c r="ACZ33" s="3"/>
      <c r="ADA33" s="3"/>
      <c r="ADB33" s="3"/>
      <c r="ADC33" s="3"/>
      <c r="ADD33" s="3"/>
      <c r="ADE33" s="3"/>
      <c r="ADF33" s="3"/>
      <c r="ADG33" s="3"/>
      <c r="ADH33" s="3"/>
      <c r="ADI33" s="3"/>
      <c r="ADJ33" s="3"/>
      <c r="ADK33" s="3"/>
      <c r="ADL33" s="3"/>
      <c r="ADM33" s="3"/>
      <c r="ADN33" s="3"/>
      <c r="ADO33" s="3"/>
      <c r="ADP33" s="3"/>
      <c r="ADQ33" s="3"/>
      <c r="ADR33" s="3"/>
      <c r="ADS33" s="3"/>
      <c r="ADT33" s="3"/>
      <c r="ADU33" s="3"/>
      <c r="ADV33" s="3"/>
      <c r="ADW33" s="3"/>
      <c r="ADX33" s="3"/>
      <c r="ADY33" s="3"/>
      <c r="ADZ33" s="3"/>
      <c r="AEA33" s="3"/>
      <c r="AEB33" s="3"/>
      <c r="AEC33" s="3"/>
      <c r="AED33" s="3"/>
      <c r="AEE33" s="3"/>
      <c r="AEF33" s="3"/>
      <c r="AEG33" s="3"/>
      <c r="AEH33" s="3"/>
      <c r="AEI33" s="3"/>
      <c r="AEJ33" s="3"/>
      <c r="AEK33" s="3"/>
      <c r="AEL33" s="3"/>
      <c r="AEM33" s="3"/>
      <c r="AEN33" s="3"/>
      <c r="AEO33" s="3"/>
      <c r="AEP33" s="3"/>
      <c r="AEQ33" s="3"/>
      <c r="AER33" s="3"/>
      <c r="AES33" s="3"/>
      <c r="AET33" s="3"/>
      <c r="AEU33" s="3"/>
      <c r="AEV33" s="3"/>
      <c r="AEW33" s="3"/>
      <c r="AEX33" s="3"/>
      <c r="AEY33" s="3"/>
      <c r="AEZ33" s="3"/>
      <c r="AFA33" s="3"/>
      <c r="AFB33" s="3"/>
      <c r="AFC33" s="3"/>
      <c r="AFD33" s="3"/>
      <c r="AFE33" s="3"/>
      <c r="AFF33" s="3"/>
      <c r="AFG33" s="3"/>
      <c r="AFH33" s="3"/>
      <c r="AFI33" s="3"/>
      <c r="AFJ33" s="3"/>
      <c r="AFK33" s="3"/>
      <c r="AFL33" s="3"/>
      <c r="AFM33" s="3"/>
      <c r="AFN33" s="3"/>
      <c r="AFO33" s="3"/>
      <c r="AFP33" s="3"/>
      <c r="AFQ33" s="3"/>
      <c r="AFR33" s="3"/>
      <c r="AFS33" s="3"/>
      <c r="AFT33" s="3"/>
      <c r="AFU33" s="3"/>
      <c r="AFV33" s="3"/>
      <c r="AFW33" s="3"/>
      <c r="AFX33" s="3"/>
      <c r="AFY33" s="3"/>
      <c r="AFZ33" s="3"/>
      <c r="AGA33" s="3"/>
      <c r="AGB33" s="3"/>
      <c r="AGC33" s="3"/>
      <c r="AGD33" s="3"/>
      <c r="AGE33" s="3"/>
      <c r="AGF33" s="3"/>
      <c r="AGG33" s="3"/>
      <c r="AGH33" s="3"/>
      <c r="AGI33" s="3"/>
      <c r="AGJ33" s="3"/>
      <c r="AGK33" s="3"/>
      <c r="AGL33" s="3"/>
      <c r="AGM33" s="3"/>
      <c r="AGN33" s="3"/>
      <c r="AGO33" s="3"/>
      <c r="AGP33" s="3"/>
      <c r="AGQ33" s="3"/>
      <c r="AGR33" s="3"/>
      <c r="AGS33" s="3"/>
      <c r="AGT33" s="3"/>
      <c r="AGU33" s="3"/>
      <c r="AGV33" s="3"/>
      <c r="AGW33" s="3"/>
      <c r="AGX33" s="3"/>
      <c r="AGY33" s="3"/>
      <c r="AGZ33" s="3"/>
      <c r="AHA33" s="3"/>
      <c r="AHB33" s="3"/>
      <c r="AHC33" s="3"/>
      <c r="AHD33" s="3"/>
      <c r="AHE33" s="3"/>
      <c r="AHF33" s="3"/>
      <c r="AHG33" s="3"/>
      <c r="AHH33" s="3"/>
      <c r="AHI33" s="3"/>
      <c r="AHJ33" s="3"/>
      <c r="AHK33" s="3"/>
      <c r="AHL33" s="3"/>
      <c r="AHM33" s="3"/>
      <c r="AHN33" s="3"/>
      <c r="AHO33" s="3"/>
      <c r="AHP33" s="3"/>
      <c r="AHQ33" s="3"/>
      <c r="AHR33" s="3"/>
      <c r="AHS33" s="3"/>
      <c r="AHT33" s="3"/>
      <c r="AHU33" s="3"/>
      <c r="AHV33" s="3"/>
      <c r="AHW33" s="3"/>
      <c r="AHX33" s="3"/>
      <c r="AHY33" s="3"/>
      <c r="AHZ33" s="3"/>
      <c r="AIA33" s="3"/>
      <c r="AIB33" s="3"/>
      <c r="AIC33" s="3"/>
      <c r="AID33" s="3"/>
      <c r="AIE33" s="3"/>
      <c r="AIF33" s="3"/>
      <c r="AIG33" s="3"/>
      <c r="AIH33" s="3"/>
      <c r="AII33" s="3"/>
      <c r="AIJ33" s="3"/>
      <c r="AIK33" s="3"/>
      <c r="AIL33" s="3"/>
      <c r="AIM33" s="3"/>
      <c r="AIN33" s="3"/>
      <c r="AIO33" s="3"/>
      <c r="AIP33" s="3"/>
      <c r="AIQ33" s="3"/>
      <c r="AIR33" s="3"/>
      <c r="AIS33" s="3"/>
      <c r="AIT33" s="3"/>
      <c r="AIU33" s="3"/>
      <c r="AIV33" s="3"/>
      <c r="AIW33" s="3"/>
      <c r="AIX33" s="3"/>
      <c r="AIY33" s="3"/>
      <c r="AIZ33" s="3"/>
      <c r="AJA33" s="3"/>
      <c r="AJB33" s="3"/>
      <c r="AJC33" s="3"/>
      <c r="AJD33" s="3"/>
      <c r="AJE33" s="3"/>
      <c r="AJF33" s="3"/>
      <c r="AJG33" s="3"/>
      <c r="AJH33" s="3"/>
      <c r="AJI33" s="3"/>
      <c r="AJJ33" s="3"/>
      <c r="AJK33" s="3"/>
      <c r="AJL33" s="3"/>
      <c r="AJM33" s="3"/>
      <c r="AJN33" s="3"/>
      <c r="AJO33" s="3"/>
      <c r="AJP33" s="3"/>
      <c r="AJQ33" s="3"/>
      <c r="AJR33" s="3"/>
      <c r="AJS33" s="3"/>
      <c r="AJT33" s="3"/>
      <c r="AJU33" s="3"/>
      <c r="AJV33" s="3"/>
      <c r="AJW33" s="3"/>
      <c r="AJX33" s="3"/>
      <c r="AJY33" s="3"/>
      <c r="AJZ33" s="3"/>
      <c r="AKA33" s="3"/>
      <c r="AKB33" s="3"/>
      <c r="AKC33" s="3"/>
      <c r="AKD33" s="3"/>
      <c r="AKE33" s="3"/>
      <c r="AKF33" s="3"/>
      <c r="AKG33" s="3"/>
      <c r="AKH33" s="3"/>
      <c r="AKI33" s="3"/>
      <c r="AKJ33" s="3"/>
      <c r="AKK33" s="3"/>
      <c r="AKL33" s="3"/>
      <c r="AKM33" s="3"/>
      <c r="AKN33" s="3"/>
      <c r="AKO33" s="3"/>
      <c r="AKP33" s="3"/>
      <c r="AKQ33" s="3"/>
      <c r="AKR33" s="3"/>
      <c r="AKS33" s="3"/>
      <c r="AKT33" s="3"/>
      <c r="AKU33" s="3"/>
      <c r="AKV33" s="3"/>
      <c r="AKW33" s="3"/>
      <c r="AKX33" s="3"/>
      <c r="AKY33" s="3"/>
      <c r="AKZ33" s="3"/>
      <c r="ALA33" s="3"/>
      <c r="ALB33" s="3"/>
      <c r="ALC33" s="3"/>
      <c r="ALD33" s="3"/>
      <c r="ALE33" s="3"/>
      <c r="ALF33" s="3"/>
      <c r="ALG33" s="3"/>
      <c r="ALH33" s="3"/>
      <c r="ALI33" s="3"/>
      <c r="ALJ33" s="3"/>
      <c r="ALK33" s="3"/>
      <c r="ALL33" s="3"/>
      <c r="ALM33" s="3"/>
      <c r="ALN33" s="3"/>
      <c r="ALO33" s="3"/>
      <c r="ALP33" s="3"/>
      <c r="ALQ33" s="3"/>
      <c r="ALR33" s="3"/>
      <c r="ALS33" s="3"/>
      <c r="ALT33" s="3"/>
      <c r="ALU33" s="3"/>
      <c r="ALV33" s="3"/>
      <c r="ALW33" s="3"/>
      <c r="ALX33" s="3"/>
      <c r="ALY33" s="3"/>
      <c r="ALZ33" s="3"/>
      <c r="AMA33" s="3"/>
      <c r="AMB33" s="3"/>
    </row>
    <row r="34" spans="1:1016" ht="48" customHeight="1" x14ac:dyDescent="0.3">
      <c r="A34" s="88" t="s">
        <v>1066</v>
      </c>
      <c r="B34" s="90" t="s">
        <v>443</v>
      </c>
      <c r="C34" s="88" t="s">
        <v>27</v>
      </c>
      <c r="D34" s="110" t="s">
        <v>444</v>
      </c>
      <c r="E34" s="89" t="s">
        <v>26</v>
      </c>
      <c r="F34" s="111">
        <v>130</v>
      </c>
      <c r="G34" s="111">
        <f>CPU!J651</f>
        <v>7.81</v>
      </c>
      <c r="H34" s="111">
        <f t="shared" si="1"/>
        <v>10.06</v>
      </c>
      <c r="I34" s="111">
        <f t="shared" ref="I34:I35" si="18">TRUNC(F34 * H34, 2)</f>
        <v>1307.8</v>
      </c>
      <c r="J34" s="114">
        <f>I34 / H50</f>
        <v>7.0419983207542468E-3</v>
      </c>
      <c r="K34" s="108">
        <f t="shared" si="3"/>
        <v>1015.3</v>
      </c>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row>
    <row r="35" spans="1:1016" ht="48" customHeight="1" x14ac:dyDescent="0.3">
      <c r="A35" s="88" t="s">
        <v>1067</v>
      </c>
      <c r="B35" s="90" t="s">
        <v>445</v>
      </c>
      <c r="C35" s="88" t="s">
        <v>27</v>
      </c>
      <c r="D35" s="110" t="s">
        <v>446</v>
      </c>
      <c r="E35" s="89" t="s">
        <v>26</v>
      </c>
      <c r="F35" s="111">
        <v>130</v>
      </c>
      <c r="G35" s="111">
        <f>CPU!J658</f>
        <v>29.84</v>
      </c>
      <c r="H35" s="111">
        <f t="shared" si="1"/>
        <v>38.43</v>
      </c>
      <c r="I35" s="111">
        <f t="shared" si="18"/>
        <v>4995.8999999999996</v>
      </c>
      <c r="J35" s="114">
        <f>I35 / H50</f>
        <v>2.6900993585147682E-2</v>
      </c>
      <c r="K35" s="108">
        <f t="shared" ref="K35" si="19">TRUNC(F35*G35,2)</f>
        <v>3879.2</v>
      </c>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row>
    <row r="36" spans="1:1016" s="85" customFormat="1" ht="21" customHeight="1" x14ac:dyDescent="0.3">
      <c r="A36" s="103">
        <v>9</v>
      </c>
      <c r="B36" s="104"/>
      <c r="C36" s="103"/>
      <c r="D36" s="103" t="s">
        <v>10</v>
      </c>
      <c r="E36" s="105"/>
      <c r="F36" s="106"/>
      <c r="G36" s="103"/>
      <c r="H36" s="103"/>
      <c r="I36" s="106">
        <f>SUM(I37:I39)</f>
        <v>11072.400000000001</v>
      </c>
      <c r="J36" s="107">
        <f>I36 / H50</f>
        <v>5.9620601167395121E-2</v>
      </c>
      <c r="K36" s="108">
        <f t="shared" si="3"/>
        <v>0</v>
      </c>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c r="FE36" s="3"/>
      <c r="FF36" s="3"/>
      <c r="FG36" s="3"/>
      <c r="FH36" s="3"/>
      <c r="FI36" s="3"/>
      <c r="FJ36" s="3"/>
      <c r="FK36" s="3"/>
      <c r="FL36" s="3"/>
      <c r="FM36" s="3"/>
      <c r="FN36" s="3"/>
      <c r="FO36" s="3"/>
      <c r="FP36" s="3"/>
      <c r="FQ36" s="3"/>
      <c r="FR36" s="3"/>
      <c r="FS36" s="3"/>
      <c r="FT36" s="3"/>
      <c r="FU36" s="3"/>
      <c r="FV36" s="3"/>
      <c r="FW36" s="3"/>
      <c r="FX36" s="3"/>
      <c r="FY36" s="3"/>
      <c r="FZ36" s="3"/>
      <c r="GA36" s="3"/>
      <c r="GB36" s="3"/>
      <c r="GC36" s="3"/>
      <c r="GD36" s="3"/>
      <c r="GE36" s="3"/>
      <c r="GF36" s="3"/>
      <c r="GG36" s="3"/>
      <c r="GH36" s="3"/>
      <c r="GI36" s="3"/>
      <c r="GJ36" s="3"/>
      <c r="GK36" s="3"/>
      <c r="GL36" s="3"/>
      <c r="GM36" s="3"/>
      <c r="GN36" s="3"/>
      <c r="GO36" s="3"/>
      <c r="GP36" s="3"/>
      <c r="GQ36" s="3"/>
      <c r="GR36" s="3"/>
      <c r="GS36" s="3"/>
      <c r="GT36" s="3"/>
      <c r="GU36" s="3"/>
      <c r="GV36" s="3"/>
      <c r="GW36" s="3"/>
      <c r="GX36" s="3"/>
      <c r="GY36" s="3"/>
      <c r="GZ36" s="3"/>
      <c r="HA36" s="3"/>
      <c r="HB36" s="3"/>
      <c r="HC36" s="3"/>
      <c r="HD36" s="3"/>
      <c r="HE36" s="3"/>
      <c r="HF36" s="3"/>
      <c r="HG36" s="3"/>
      <c r="HH36" s="3"/>
      <c r="HI36" s="3"/>
      <c r="HJ36" s="3"/>
      <c r="HK36" s="3"/>
      <c r="HL36" s="3"/>
      <c r="HM36" s="3"/>
      <c r="HN36" s="3"/>
      <c r="HO36" s="3"/>
      <c r="HP36" s="3"/>
      <c r="HQ36" s="3"/>
      <c r="HR36" s="3"/>
      <c r="HS36" s="3"/>
      <c r="HT36" s="3"/>
      <c r="HU36" s="3"/>
      <c r="HV36" s="3"/>
      <c r="HW36" s="3"/>
      <c r="HX36" s="3"/>
      <c r="HY36" s="3"/>
      <c r="HZ36" s="3"/>
      <c r="IA36" s="3"/>
      <c r="IB36" s="3"/>
      <c r="IC36" s="3"/>
      <c r="ID36" s="3"/>
      <c r="IE36" s="3"/>
      <c r="IF36" s="3"/>
      <c r="IG36" s="3"/>
      <c r="IH36" s="3"/>
      <c r="II36" s="3"/>
      <c r="IJ36" s="3"/>
      <c r="IK36" s="3"/>
      <c r="IL36" s="3"/>
      <c r="IM36" s="3"/>
      <c r="IN36" s="3"/>
      <c r="IO36" s="3"/>
      <c r="IP36" s="3"/>
      <c r="IQ36" s="3"/>
      <c r="IR36" s="3"/>
      <c r="IS36" s="3"/>
      <c r="IT36" s="3"/>
      <c r="IU36" s="3"/>
      <c r="IV36" s="3"/>
      <c r="IW36" s="3"/>
      <c r="IX36" s="3"/>
      <c r="IY36" s="3"/>
      <c r="IZ36" s="3"/>
      <c r="JA36" s="3"/>
      <c r="JB36" s="3"/>
      <c r="JC36" s="3"/>
      <c r="JD36" s="3"/>
      <c r="JE36" s="3"/>
      <c r="JF36" s="3"/>
      <c r="JG36" s="3"/>
      <c r="JH36" s="3"/>
      <c r="JI36" s="3"/>
      <c r="JJ36" s="3"/>
      <c r="JK36" s="3"/>
      <c r="JL36" s="3"/>
      <c r="JM36" s="3"/>
      <c r="JN36" s="3"/>
      <c r="JO36" s="3"/>
      <c r="JP36" s="3"/>
      <c r="JQ36" s="3"/>
      <c r="JR36" s="3"/>
      <c r="JS36" s="3"/>
      <c r="JT36" s="3"/>
      <c r="JU36" s="3"/>
      <c r="JV36" s="3"/>
      <c r="JW36" s="3"/>
      <c r="JX36" s="3"/>
      <c r="JY36" s="3"/>
      <c r="JZ36" s="3"/>
      <c r="KA36" s="3"/>
      <c r="KB36" s="3"/>
      <c r="KC36" s="3"/>
      <c r="KD36" s="3"/>
      <c r="KE36" s="3"/>
      <c r="KF36" s="3"/>
      <c r="KG36" s="3"/>
      <c r="KH36" s="3"/>
      <c r="KI36" s="3"/>
      <c r="KJ36" s="3"/>
      <c r="KK36" s="3"/>
      <c r="KL36" s="3"/>
      <c r="KM36" s="3"/>
      <c r="KN36" s="3"/>
      <c r="KO36" s="3"/>
      <c r="KP36" s="3"/>
      <c r="KQ36" s="3"/>
      <c r="KR36" s="3"/>
      <c r="KS36" s="3"/>
      <c r="KT36" s="3"/>
      <c r="KU36" s="3"/>
      <c r="KV36" s="3"/>
      <c r="KW36" s="3"/>
      <c r="KX36" s="3"/>
      <c r="KY36" s="3"/>
      <c r="KZ36" s="3"/>
      <c r="LA36" s="3"/>
      <c r="LB36" s="3"/>
      <c r="LC36" s="3"/>
      <c r="LD36" s="3"/>
      <c r="LE36" s="3"/>
      <c r="LF36" s="3"/>
      <c r="LG36" s="3"/>
      <c r="LH36" s="3"/>
      <c r="LI36" s="3"/>
      <c r="LJ36" s="3"/>
      <c r="LK36" s="3"/>
      <c r="LL36" s="3"/>
      <c r="LM36" s="3"/>
      <c r="LN36" s="3"/>
      <c r="LO36" s="3"/>
      <c r="LP36" s="3"/>
      <c r="LQ36" s="3"/>
      <c r="LR36" s="3"/>
      <c r="LS36" s="3"/>
      <c r="LT36" s="3"/>
      <c r="LU36" s="3"/>
      <c r="LV36" s="3"/>
      <c r="LW36" s="3"/>
      <c r="LX36" s="3"/>
      <c r="LY36" s="3"/>
      <c r="LZ36" s="3"/>
      <c r="MA36" s="3"/>
      <c r="MB36" s="3"/>
      <c r="MC36" s="3"/>
      <c r="MD36" s="3"/>
      <c r="ME36" s="3"/>
      <c r="MF36" s="3"/>
      <c r="MG36" s="3"/>
      <c r="MH36" s="3"/>
      <c r="MI36" s="3"/>
      <c r="MJ36" s="3"/>
      <c r="MK36" s="3"/>
      <c r="ML36" s="3"/>
      <c r="MM36" s="3"/>
      <c r="MN36" s="3"/>
      <c r="MO36" s="3"/>
      <c r="MP36" s="3"/>
      <c r="MQ36" s="3"/>
      <c r="MR36" s="3"/>
      <c r="MS36" s="3"/>
      <c r="MT36" s="3"/>
      <c r="MU36" s="3"/>
      <c r="MV36" s="3"/>
      <c r="MW36" s="3"/>
      <c r="MX36" s="3"/>
      <c r="MY36" s="3"/>
      <c r="MZ36" s="3"/>
      <c r="NA36" s="3"/>
      <c r="NB36" s="3"/>
      <c r="NC36" s="3"/>
      <c r="ND36" s="3"/>
      <c r="NE36" s="3"/>
      <c r="NF36" s="3"/>
      <c r="NG36" s="3"/>
      <c r="NH36" s="3"/>
      <c r="NI36" s="3"/>
      <c r="NJ36" s="3"/>
      <c r="NK36" s="3"/>
      <c r="NL36" s="3"/>
      <c r="NM36" s="3"/>
      <c r="NN36" s="3"/>
      <c r="NO36" s="3"/>
      <c r="NP36" s="3"/>
      <c r="NQ36" s="3"/>
      <c r="NR36" s="3"/>
      <c r="NS36" s="3"/>
      <c r="NT36" s="3"/>
      <c r="NU36" s="3"/>
      <c r="NV36" s="3"/>
      <c r="NW36" s="3"/>
      <c r="NX36" s="3"/>
      <c r="NY36" s="3"/>
      <c r="NZ36" s="3"/>
      <c r="OA36" s="3"/>
      <c r="OB36" s="3"/>
      <c r="OC36" s="3"/>
      <c r="OD36" s="3"/>
      <c r="OE36" s="3"/>
      <c r="OF36" s="3"/>
      <c r="OG36" s="3"/>
      <c r="OH36" s="3"/>
      <c r="OI36" s="3"/>
      <c r="OJ36" s="3"/>
      <c r="OK36" s="3"/>
      <c r="OL36" s="3"/>
      <c r="OM36" s="3"/>
      <c r="ON36" s="3"/>
      <c r="OO36" s="3"/>
      <c r="OP36" s="3"/>
      <c r="OQ36" s="3"/>
      <c r="OR36" s="3"/>
      <c r="OS36" s="3"/>
      <c r="OT36" s="3"/>
      <c r="OU36" s="3"/>
      <c r="OV36" s="3"/>
      <c r="OW36" s="3"/>
      <c r="OX36" s="3"/>
      <c r="OY36" s="3"/>
      <c r="OZ36" s="3"/>
      <c r="PA36" s="3"/>
      <c r="PB36" s="3"/>
      <c r="PC36" s="3"/>
      <c r="PD36" s="3"/>
      <c r="PE36" s="3"/>
      <c r="PF36" s="3"/>
      <c r="PG36" s="3"/>
      <c r="PH36" s="3"/>
      <c r="PI36" s="3"/>
      <c r="PJ36" s="3"/>
      <c r="PK36" s="3"/>
      <c r="PL36" s="3"/>
      <c r="PM36" s="3"/>
      <c r="PN36" s="3"/>
      <c r="PO36" s="3"/>
      <c r="PP36" s="3"/>
      <c r="PQ36" s="3"/>
      <c r="PR36" s="3"/>
      <c r="PS36" s="3"/>
      <c r="PT36" s="3"/>
      <c r="PU36" s="3"/>
      <c r="PV36" s="3"/>
      <c r="PW36" s="3"/>
      <c r="PX36" s="3"/>
      <c r="PY36" s="3"/>
      <c r="PZ36" s="3"/>
      <c r="QA36" s="3"/>
      <c r="QB36" s="3"/>
      <c r="QC36" s="3"/>
      <c r="QD36" s="3"/>
      <c r="QE36" s="3"/>
      <c r="QF36" s="3"/>
      <c r="QG36" s="3"/>
      <c r="QH36" s="3"/>
      <c r="QI36" s="3"/>
      <c r="QJ36" s="3"/>
      <c r="QK36" s="3"/>
      <c r="QL36" s="3"/>
      <c r="QM36" s="3"/>
      <c r="QN36" s="3"/>
      <c r="QO36" s="3"/>
      <c r="QP36" s="3"/>
      <c r="QQ36" s="3"/>
      <c r="QR36" s="3"/>
      <c r="QS36" s="3"/>
      <c r="QT36" s="3"/>
      <c r="QU36" s="3"/>
      <c r="QV36" s="3"/>
      <c r="QW36" s="3"/>
      <c r="QX36" s="3"/>
      <c r="QY36" s="3"/>
      <c r="QZ36" s="3"/>
      <c r="RA36" s="3"/>
      <c r="RB36" s="3"/>
      <c r="RC36" s="3"/>
      <c r="RD36" s="3"/>
      <c r="RE36" s="3"/>
      <c r="RF36" s="3"/>
      <c r="RG36" s="3"/>
      <c r="RH36" s="3"/>
      <c r="RI36" s="3"/>
      <c r="RJ36" s="3"/>
      <c r="RK36" s="3"/>
      <c r="RL36" s="3"/>
      <c r="RM36" s="3"/>
      <c r="RN36" s="3"/>
      <c r="RO36" s="3"/>
      <c r="RP36" s="3"/>
      <c r="RQ36" s="3"/>
      <c r="RR36" s="3"/>
      <c r="RS36" s="3"/>
      <c r="RT36" s="3"/>
      <c r="RU36" s="3"/>
      <c r="RV36" s="3"/>
      <c r="RW36" s="3"/>
      <c r="RX36" s="3"/>
      <c r="RY36" s="3"/>
      <c r="RZ36" s="3"/>
      <c r="SA36" s="3"/>
      <c r="SB36" s="3"/>
      <c r="SC36" s="3"/>
      <c r="SD36" s="3"/>
      <c r="SE36" s="3"/>
      <c r="SF36" s="3"/>
      <c r="SG36" s="3"/>
      <c r="SH36" s="3"/>
      <c r="SI36" s="3"/>
      <c r="SJ36" s="3"/>
      <c r="SK36" s="3"/>
      <c r="SL36" s="3"/>
      <c r="SM36" s="3"/>
      <c r="SN36" s="3"/>
      <c r="SO36" s="3"/>
      <c r="SP36" s="3"/>
      <c r="SQ36" s="3"/>
      <c r="SR36" s="3"/>
      <c r="SS36" s="3"/>
      <c r="ST36" s="3"/>
      <c r="SU36" s="3"/>
      <c r="SV36" s="3"/>
      <c r="SW36" s="3"/>
      <c r="SX36" s="3"/>
      <c r="SY36" s="3"/>
      <c r="SZ36" s="3"/>
      <c r="TA36" s="3"/>
      <c r="TB36" s="3"/>
      <c r="TC36" s="3"/>
      <c r="TD36" s="3"/>
      <c r="TE36" s="3"/>
      <c r="TF36" s="3"/>
      <c r="TG36" s="3"/>
      <c r="TH36" s="3"/>
      <c r="TI36" s="3"/>
      <c r="TJ36" s="3"/>
      <c r="TK36" s="3"/>
      <c r="TL36" s="3"/>
      <c r="TM36" s="3"/>
      <c r="TN36" s="3"/>
      <c r="TO36" s="3"/>
      <c r="TP36" s="3"/>
      <c r="TQ36" s="3"/>
      <c r="TR36" s="3"/>
      <c r="TS36" s="3"/>
      <c r="TT36" s="3"/>
      <c r="TU36" s="3"/>
      <c r="TV36" s="3"/>
      <c r="TW36" s="3"/>
      <c r="TX36" s="3"/>
      <c r="TY36" s="3"/>
      <c r="TZ36" s="3"/>
      <c r="UA36" s="3"/>
      <c r="UB36" s="3"/>
      <c r="UC36" s="3"/>
      <c r="UD36" s="3"/>
      <c r="UE36" s="3"/>
      <c r="UF36" s="3"/>
      <c r="UG36" s="3"/>
      <c r="UH36" s="3"/>
      <c r="UI36" s="3"/>
      <c r="UJ36" s="3"/>
      <c r="UK36" s="3"/>
      <c r="UL36" s="3"/>
      <c r="UM36" s="3"/>
      <c r="UN36" s="3"/>
      <c r="UO36" s="3"/>
      <c r="UP36" s="3"/>
      <c r="UQ36" s="3"/>
      <c r="UR36" s="3"/>
      <c r="US36" s="3"/>
      <c r="UT36" s="3"/>
      <c r="UU36" s="3"/>
      <c r="UV36" s="3"/>
      <c r="UW36" s="3"/>
      <c r="UX36" s="3"/>
      <c r="UY36" s="3"/>
      <c r="UZ36" s="3"/>
      <c r="VA36" s="3"/>
      <c r="VB36" s="3"/>
      <c r="VC36" s="3"/>
      <c r="VD36" s="3"/>
      <c r="VE36" s="3"/>
      <c r="VF36" s="3"/>
      <c r="VG36" s="3"/>
      <c r="VH36" s="3"/>
      <c r="VI36" s="3"/>
      <c r="VJ36" s="3"/>
      <c r="VK36" s="3"/>
      <c r="VL36" s="3"/>
      <c r="VM36" s="3"/>
      <c r="VN36" s="3"/>
      <c r="VO36" s="3"/>
      <c r="VP36" s="3"/>
      <c r="VQ36" s="3"/>
      <c r="VR36" s="3"/>
      <c r="VS36" s="3"/>
      <c r="VT36" s="3"/>
      <c r="VU36" s="3"/>
      <c r="VV36" s="3"/>
      <c r="VW36" s="3"/>
      <c r="VX36" s="3"/>
      <c r="VY36" s="3"/>
      <c r="VZ36" s="3"/>
      <c r="WA36" s="3"/>
      <c r="WB36" s="3"/>
      <c r="WC36" s="3"/>
      <c r="WD36" s="3"/>
      <c r="WE36" s="3"/>
      <c r="WF36" s="3"/>
      <c r="WG36" s="3"/>
      <c r="WH36" s="3"/>
      <c r="WI36" s="3"/>
      <c r="WJ36" s="3"/>
      <c r="WK36" s="3"/>
      <c r="WL36" s="3"/>
      <c r="WM36" s="3"/>
      <c r="WN36" s="3"/>
      <c r="WO36" s="3"/>
      <c r="WP36" s="3"/>
      <c r="WQ36" s="3"/>
      <c r="WR36" s="3"/>
      <c r="WS36" s="3"/>
      <c r="WT36" s="3"/>
      <c r="WU36" s="3"/>
      <c r="WV36" s="3"/>
      <c r="WW36" s="3"/>
      <c r="WX36" s="3"/>
      <c r="WY36" s="3"/>
      <c r="WZ36" s="3"/>
      <c r="XA36" s="3"/>
      <c r="XB36" s="3"/>
      <c r="XC36" s="3"/>
      <c r="XD36" s="3"/>
      <c r="XE36" s="3"/>
      <c r="XF36" s="3"/>
      <c r="XG36" s="3"/>
      <c r="XH36" s="3"/>
      <c r="XI36" s="3"/>
      <c r="XJ36" s="3"/>
      <c r="XK36" s="3"/>
      <c r="XL36" s="3"/>
      <c r="XM36" s="3"/>
      <c r="XN36" s="3"/>
      <c r="XO36" s="3"/>
      <c r="XP36" s="3"/>
      <c r="XQ36" s="3"/>
      <c r="XR36" s="3"/>
      <c r="XS36" s="3"/>
      <c r="XT36" s="3"/>
      <c r="XU36" s="3"/>
      <c r="XV36" s="3"/>
      <c r="XW36" s="3"/>
      <c r="XX36" s="3"/>
      <c r="XY36" s="3"/>
      <c r="XZ36" s="3"/>
      <c r="YA36" s="3"/>
      <c r="YB36" s="3"/>
      <c r="YC36" s="3"/>
      <c r="YD36" s="3"/>
      <c r="YE36" s="3"/>
      <c r="YF36" s="3"/>
      <c r="YG36" s="3"/>
      <c r="YH36" s="3"/>
      <c r="YI36" s="3"/>
      <c r="YJ36" s="3"/>
      <c r="YK36" s="3"/>
      <c r="YL36" s="3"/>
      <c r="YM36" s="3"/>
      <c r="YN36" s="3"/>
      <c r="YO36" s="3"/>
      <c r="YP36" s="3"/>
      <c r="YQ36" s="3"/>
      <c r="YR36" s="3"/>
      <c r="YS36" s="3"/>
      <c r="YT36" s="3"/>
      <c r="YU36" s="3"/>
      <c r="YV36" s="3"/>
      <c r="YW36" s="3"/>
      <c r="YX36" s="3"/>
      <c r="YY36" s="3"/>
      <c r="YZ36" s="3"/>
      <c r="ZA36" s="3"/>
      <c r="ZB36" s="3"/>
      <c r="ZC36" s="3"/>
      <c r="ZD36" s="3"/>
      <c r="ZE36" s="3"/>
      <c r="ZF36" s="3"/>
      <c r="ZG36" s="3"/>
      <c r="ZH36" s="3"/>
      <c r="ZI36" s="3"/>
      <c r="ZJ36" s="3"/>
      <c r="ZK36" s="3"/>
      <c r="ZL36" s="3"/>
      <c r="ZM36" s="3"/>
      <c r="ZN36" s="3"/>
      <c r="ZO36" s="3"/>
      <c r="ZP36" s="3"/>
      <c r="ZQ36" s="3"/>
      <c r="ZR36" s="3"/>
      <c r="ZS36" s="3"/>
      <c r="ZT36" s="3"/>
      <c r="ZU36" s="3"/>
      <c r="ZV36" s="3"/>
      <c r="ZW36" s="3"/>
      <c r="ZX36" s="3"/>
      <c r="ZY36" s="3"/>
      <c r="ZZ36" s="3"/>
      <c r="AAA36" s="3"/>
      <c r="AAB36" s="3"/>
      <c r="AAC36" s="3"/>
      <c r="AAD36" s="3"/>
      <c r="AAE36" s="3"/>
      <c r="AAF36" s="3"/>
      <c r="AAG36" s="3"/>
      <c r="AAH36" s="3"/>
      <c r="AAI36" s="3"/>
      <c r="AAJ36" s="3"/>
      <c r="AAK36" s="3"/>
      <c r="AAL36" s="3"/>
      <c r="AAM36" s="3"/>
      <c r="AAN36" s="3"/>
      <c r="AAO36" s="3"/>
      <c r="AAP36" s="3"/>
      <c r="AAQ36" s="3"/>
      <c r="AAR36" s="3"/>
      <c r="AAS36" s="3"/>
      <c r="AAT36" s="3"/>
      <c r="AAU36" s="3"/>
      <c r="AAV36" s="3"/>
      <c r="AAW36" s="3"/>
      <c r="AAX36" s="3"/>
      <c r="AAY36" s="3"/>
      <c r="AAZ36" s="3"/>
      <c r="ABA36" s="3"/>
      <c r="ABB36" s="3"/>
      <c r="ABC36" s="3"/>
      <c r="ABD36" s="3"/>
      <c r="ABE36" s="3"/>
      <c r="ABF36" s="3"/>
      <c r="ABG36" s="3"/>
      <c r="ABH36" s="3"/>
      <c r="ABI36" s="3"/>
      <c r="ABJ36" s="3"/>
      <c r="ABK36" s="3"/>
      <c r="ABL36" s="3"/>
      <c r="ABM36" s="3"/>
      <c r="ABN36" s="3"/>
      <c r="ABO36" s="3"/>
      <c r="ABP36" s="3"/>
      <c r="ABQ36" s="3"/>
      <c r="ABR36" s="3"/>
      <c r="ABS36" s="3"/>
      <c r="ABT36" s="3"/>
      <c r="ABU36" s="3"/>
      <c r="ABV36" s="3"/>
      <c r="ABW36" s="3"/>
      <c r="ABX36" s="3"/>
      <c r="ABY36" s="3"/>
      <c r="ABZ36" s="3"/>
      <c r="ACA36" s="3"/>
      <c r="ACB36" s="3"/>
      <c r="ACC36" s="3"/>
      <c r="ACD36" s="3"/>
      <c r="ACE36" s="3"/>
      <c r="ACF36" s="3"/>
      <c r="ACG36" s="3"/>
      <c r="ACH36" s="3"/>
      <c r="ACI36" s="3"/>
      <c r="ACJ36" s="3"/>
      <c r="ACK36" s="3"/>
      <c r="ACL36" s="3"/>
      <c r="ACM36" s="3"/>
      <c r="ACN36" s="3"/>
      <c r="ACO36" s="3"/>
      <c r="ACP36" s="3"/>
      <c r="ACQ36" s="3"/>
      <c r="ACR36" s="3"/>
      <c r="ACS36" s="3"/>
      <c r="ACT36" s="3"/>
      <c r="ACU36" s="3"/>
      <c r="ACV36" s="3"/>
      <c r="ACW36" s="3"/>
      <c r="ACX36" s="3"/>
      <c r="ACY36" s="3"/>
      <c r="ACZ36" s="3"/>
      <c r="ADA36" s="3"/>
      <c r="ADB36" s="3"/>
      <c r="ADC36" s="3"/>
      <c r="ADD36" s="3"/>
      <c r="ADE36" s="3"/>
      <c r="ADF36" s="3"/>
      <c r="ADG36" s="3"/>
      <c r="ADH36" s="3"/>
      <c r="ADI36" s="3"/>
      <c r="ADJ36" s="3"/>
      <c r="ADK36" s="3"/>
      <c r="ADL36" s="3"/>
      <c r="ADM36" s="3"/>
      <c r="ADN36" s="3"/>
      <c r="ADO36" s="3"/>
      <c r="ADP36" s="3"/>
      <c r="ADQ36" s="3"/>
      <c r="ADR36" s="3"/>
      <c r="ADS36" s="3"/>
      <c r="ADT36" s="3"/>
      <c r="ADU36" s="3"/>
      <c r="ADV36" s="3"/>
      <c r="ADW36" s="3"/>
      <c r="ADX36" s="3"/>
      <c r="ADY36" s="3"/>
      <c r="ADZ36" s="3"/>
      <c r="AEA36" s="3"/>
      <c r="AEB36" s="3"/>
      <c r="AEC36" s="3"/>
      <c r="AED36" s="3"/>
      <c r="AEE36" s="3"/>
      <c r="AEF36" s="3"/>
      <c r="AEG36" s="3"/>
      <c r="AEH36" s="3"/>
      <c r="AEI36" s="3"/>
      <c r="AEJ36" s="3"/>
      <c r="AEK36" s="3"/>
      <c r="AEL36" s="3"/>
      <c r="AEM36" s="3"/>
      <c r="AEN36" s="3"/>
      <c r="AEO36" s="3"/>
      <c r="AEP36" s="3"/>
      <c r="AEQ36" s="3"/>
      <c r="AER36" s="3"/>
      <c r="AES36" s="3"/>
      <c r="AET36" s="3"/>
      <c r="AEU36" s="3"/>
      <c r="AEV36" s="3"/>
      <c r="AEW36" s="3"/>
      <c r="AEX36" s="3"/>
      <c r="AEY36" s="3"/>
      <c r="AEZ36" s="3"/>
      <c r="AFA36" s="3"/>
      <c r="AFB36" s="3"/>
      <c r="AFC36" s="3"/>
      <c r="AFD36" s="3"/>
      <c r="AFE36" s="3"/>
      <c r="AFF36" s="3"/>
      <c r="AFG36" s="3"/>
      <c r="AFH36" s="3"/>
      <c r="AFI36" s="3"/>
      <c r="AFJ36" s="3"/>
      <c r="AFK36" s="3"/>
      <c r="AFL36" s="3"/>
      <c r="AFM36" s="3"/>
      <c r="AFN36" s="3"/>
      <c r="AFO36" s="3"/>
      <c r="AFP36" s="3"/>
      <c r="AFQ36" s="3"/>
      <c r="AFR36" s="3"/>
      <c r="AFS36" s="3"/>
      <c r="AFT36" s="3"/>
      <c r="AFU36" s="3"/>
      <c r="AFV36" s="3"/>
      <c r="AFW36" s="3"/>
      <c r="AFX36" s="3"/>
      <c r="AFY36" s="3"/>
      <c r="AFZ36" s="3"/>
      <c r="AGA36" s="3"/>
      <c r="AGB36" s="3"/>
      <c r="AGC36" s="3"/>
      <c r="AGD36" s="3"/>
      <c r="AGE36" s="3"/>
      <c r="AGF36" s="3"/>
      <c r="AGG36" s="3"/>
      <c r="AGH36" s="3"/>
      <c r="AGI36" s="3"/>
      <c r="AGJ36" s="3"/>
      <c r="AGK36" s="3"/>
      <c r="AGL36" s="3"/>
      <c r="AGM36" s="3"/>
      <c r="AGN36" s="3"/>
      <c r="AGO36" s="3"/>
      <c r="AGP36" s="3"/>
      <c r="AGQ36" s="3"/>
      <c r="AGR36" s="3"/>
      <c r="AGS36" s="3"/>
      <c r="AGT36" s="3"/>
      <c r="AGU36" s="3"/>
      <c r="AGV36" s="3"/>
      <c r="AGW36" s="3"/>
      <c r="AGX36" s="3"/>
      <c r="AGY36" s="3"/>
      <c r="AGZ36" s="3"/>
      <c r="AHA36" s="3"/>
      <c r="AHB36" s="3"/>
      <c r="AHC36" s="3"/>
      <c r="AHD36" s="3"/>
      <c r="AHE36" s="3"/>
      <c r="AHF36" s="3"/>
      <c r="AHG36" s="3"/>
      <c r="AHH36" s="3"/>
      <c r="AHI36" s="3"/>
      <c r="AHJ36" s="3"/>
      <c r="AHK36" s="3"/>
      <c r="AHL36" s="3"/>
      <c r="AHM36" s="3"/>
      <c r="AHN36" s="3"/>
      <c r="AHO36" s="3"/>
      <c r="AHP36" s="3"/>
      <c r="AHQ36" s="3"/>
      <c r="AHR36" s="3"/>
      <c r="AHS36" s="3"/>
      <c r="AHT36" s="3"/>
      <c r="AHU36" s="3"/>
      <c r="AHV36" s="3"/>
      <c r="AHW36" s="3"/>
      <c r="AHX36" s="3"/>
      <c r="AHY36" s="3"/>
      <c r="AHZ36" s="3"/>
      <c r="AIA36" s="3"/>
      <c r="AIB36" s="3"/>
      <c r="AIC36" s="3"/>
      <c r="AID36" s="3"/>
      <c r="AIE36" s="3"/>
      <c r="AIF36" s="3"/>
      <c r="AIG36" s="3"/>
      <c r="AIH36" s="3"/>
      <c r="AII36" s="3"/>
      <c r="AIJ36" s="3"/>
      <c r="AIK36" s="3"/>
      <c r="AIL36" s="3"/>
      <c r="AIM36" s="3"/>
      <c r="AIN36" s="3"/>
      <c r="AIO36" s="3"/>
      <c r="AIP36" s="3"/>
      <c r="AIQ36" s="3"/>
      <c r="AIR36" s="3"/>
      <c r="AIS36" s="3"/>
      <c r="AIT36" s="3"/>
      <c r="AIU36" s="3"/>
      <c r="AIV36" s="3"/>
      <c r="AIW36" s="3"/>
      <c r="AIX36" s="3"/>
      <c r="AIY36" s="3"/>
      <c r="AIZ36" s="3"/>
      <c r="AJA36" s="3"/>
      <c r="AJB36" s="3"/>
      <c r="AJC36" s="3"/>
      <c r="AJD36" s="3"/>
      <c r="AJE36" s="3"/>
      <c r="AJF36" s="3"/>
      <c r="AJG36" s="3"/>
      <c r="AJH36" s="3"/>
      <c r="AJI36" s="3"/>
      <c r="AJJ36" s="3"/>
      <c r="AJK36" s="3"/>
      <c r="AJL36" s="3"/>
      <c r="AJM36" s="3"/>
      <c r="AJN36" s="3"/>
      <c r="AJO36" s="3"/>
      <c r="AJP36" s="3"/>
      <c r="AJQ36" s="3"/>
      <c r="AJR36" s="3"/>
      <c r="AJS36" s="3"/>
      <c r="AJT36" s="3"/>
      <c r="AJU36" s="3"/>
      <c r="AJV36" s="3"/>
      <c r="AJW36" s="3"/>
      <c r="AJX36" s="3"/>
      <c r="AJY36" s="3"/>
      <c r="AJZ36" s="3"/>
      <c r="AKA36" s="3"/>
      <c r="AKB36" s="3"/>
      <c r="AKC36" s="3"/>
      <c r="AKD36" s="3"/>
      <c r="AKE36" s="3"/>
      <c r="AKF36" s="3"/>
      <c r="AKG36" s="3"/>
      <c r="AKH36" s="3"/>
      <c r="AKI36" s="3"/>
      <c r="AKJ36" s="3"/>
      <c r="AKK36" s="3"/>
      <c r="AKL36" s="3"/>
      <c r="AKM36" s="3"/>
      <c r="AKN36" s="3"/>
      <c r="AKO36" s="3"/>
      <c r="AKP36" s="3"/>
      <c r="AKQ36" s="3"/>
      <c r="AKR36" s="3"/>
      <c r="AKS36" s="3"/>
      <c r="AKT36" s="3"/>
      <c r="AKU36" s="3"/>
      <c r="AKV36" s="3"/>
      <c r="AKW36" s="3"/>
      <c r="AKX36" s="3"/>
      <c r="AKY36" s="3"/>
      <c r="AKZ36" s="3"/>
      <c r="ALA36" s="3"/>
      <c r="ALB36" s="3"/>
      <c r="ALC36" s="3"/>
      <c r="ALD36" s="3"/>
      <c r="ALE36" s="3"/>
      <c r="ALF36" s="3"/>
      <c r="ALG36" s="3"/>
      <c r="ALH36" s="3"/>
      <c r="ALI36" s="3"/>
      <c r="ALJ36" s="3"/>
      <c r="ALK36" s="3"/>
      <c r="ALL36" s="3"/>
      <c r="ALM36" s="3"/>
      <c r="ALN36" s="3"/>
      <c r="ALO36" s="3"/>
      <c r="ALP36" s="3"/>
      <c r="ALQ36" s="3"/>
      <c r="ALR36" s="3"/>
      <c r="ALS36" s="3"/>
      <c r="ALT36" s="3"/>
      <c r="ALU36" s="3"/>
      <c r="ALV36" s="3"/>
      <c r="ALW36" s="3"/>
      <c r="ALX36" s="3"/>
      <c r="ALY36" s="3"/>
      <c r="ALZ36" s="3"/>
      <c r="AMA36" s="3"/>
      <c r="AMB36" s="3"/>
    </row>
    <row r="37" spans="1:1016" ht="33" customHeight="1" x14ac:dyDescent="0.3">
      <c r="A37" s="88" t="s">
        <v>1068</v>
      </c>
      <c r="B37" s="90" t="s">
        <v>462</v>
      </c>
      <c r="C37" s="88" t="s">
        <v>27</v>
      </c>
      <c r="D37" s="110" t="s">
        <v>463</v>
      </c>
      <c r="E37" s="89" t="s">
        <v>26</v>
      </c>
      <c r="F37" s="111">
        <v>72.180000000000007</v>
      </c>
      <c r="G37" s="111">
        <f>CPU!J706</f>
        <v>37.15</v>
      </c>
      <c r="H37" s="111">
        <f t="shared" si="1"/>
        <v>47.85</v>
      </c>
      <c r="I37" s="111">
        <f t="shared" ref="I37:I39" si="20">TRUNC(F37 * H37, 2)</f>
        <v>3453.81</v>
      </c>
      <c r="J37" s="114">
        <f>I37 / H50</f>
        <v>1.8597434026765731E-2</v>
      </c>
      <c r="K37" s="108">
        <f t="shared" si="3"/>
        <v>2681.48</v>
      </c>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c r="ALZ37"/>
      <c r="AMA37"/>
      <c r="AMB37"/>
    </row>
    <row r="38" spans="1:1016" ht="48" customHeight="1" x14ac:dyDescent="0.4">
      <c r="A38" s="88" t="s">
        <v>1069</v>
      </c>
      <c r="B38" s="90" t="s">
        <v>464</v>
      </c>
      <c r="C38" s="88" t="s">
        <v>27</v>
      </c>
      <c r="D38" s="110" t="s">
        <v>465</v>
      </c>
      <c r="E38" s="89" t="s">
        <v>26</v>
      </c>
      <c r="F38" s="111">
        <v>72.180000000000007</v>
      </c>
      <c r="G38" s="111">
        <f>CPU!J714</f>
        <v>58.62</v>
      </c>
      <c r="H38" s="111">
        <f t="shared" si="1"/>
        <v>75.510000000000005</v>
      </c>
      <c r="I38" s="111">
        <f t="shared" si="20"/>
        <v>5450.31</v>
      </c>
      <c r="J38" s="114">
        <f>I38 / H50</f>
        <v>2.9347816078597707E-2</v>
      </c>
      <c r="K38" s="108">
        <f t="shared" si="3"/>
        <v>4231.1899999999996</v>
      </c>
      <c r="L38"/>
      <c r="M38"/>
      <c r="N38"/>
      <c r="O38"/>
      <c r="P38"/>
      <c r="Q38" s="156"/>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row>
    <row r="39" spans="1:1016" ht="21" customHeight="1" x14ac:dyDescent="0.4">
      <c r="A39" s="88" t="s">
        <v>1070</v>
      </c>
      <c r="B39" s="90" t="s">
        <v>466</v>
      </c>
      <c r="C39" s="88" t="s">
        <v>27</v>
      </c>
      <c r="D39" s="110" t="s">
        <v>467</v>
      </c>
      <c r="E39" s="89" t="s">
        <v>29</v>
      </c>
      <c r="F39" s="111">
        <v>12</v>
      </c>
      <c r="G39" s="111">
        <f>CPU!J723</f>
        <v>140.27000000000001</v>
      </c>
      <c r="H39" s="111">
        <f t="shared" si="1"/>
        <v>180.69</v>
      </c>
      <c r="I39" s="111">
        <f t="shared" si="20"/>
        <v>2168.2800000000002</v>
      </c>
      <c r="J39" s="114">
        <f>I39 / H50</f>
        <v>1.1675351062031672E-2</v>
      </c>
      <c r="K39" s="108">
        <f t="shared" si="3"/>
        <v>1683.24</v>
      </c>
      <c r="L39"/>
      <c r="M39"/>
      <c r="N39"/>
      <c r="O39"/>
      <c r="P39"/>
      <c r="Q39" s="156"/>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row>
    <row r="40" spans="1:1016" s="85" customFormat="1" ht="21" customHeight="1" x14ac:dyDescent="0.4">
      <c r="A40" s="103">
        <v>10</v>
      </c>
      <c r="B40" s="104"/>
      <c r="C40" s="103"/>
      <c r="D40" s="103" t="s">
        <v>11</v>
      </c>
      <c r="E40" s="105"/>
      <c r="F40" s="106"/>
      <c r="G40" s="103"/>
      <c r="H40" s="103"/>
      <c r="I40" s="106">
        <f>SUM(I41:I46)</f>
        <v>44159.149999999994</v>
      </c>
      <c r="J40" s="107">
        <f>I40 / H50</f>
        <v>0.23777998176015819</v>
      </c>
      <c r="K40" s="108">
        <f t="shared" si="3"/>
        <v>0</v>
      </c>
      <c r="L40" s="3"/>
      <c r="M40" s="3"/>
      <c r="N40" s="3"/>
      <c r="O40" s="3"/>
      <c r="P40" s="3"/>
      <c r="Q40" s="156"/>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c r="DS40" s="3"/>
      <c r="DT40" s="3"/>
      <c r="DU40" s="3"/>
      <c r="DV40" s="3"/>
      <c r="DW40" s="3"/>
      <c r="DX40" s="3"/>
      <c r="DY40" s="3"/>
      <c r="DZ40" s="3"/>
      <c r="EA40" s="3"/>
      <c r="EB40" s="3"/>
      <c r="EC40" s="3"/>
      <c r="ED40" s="3"/>
      <c r="EE40" s="3"/>
      <c r="EF40" s="3"/>
      <c r="EG40" s="3"/>
      <c r="EH40" s="3"/>
      <c r="EI40" s="3"/>
      <c r="EJ40" s="3"/>
      <c r="EK40" s="3"/>
      <c r="EL40" s="3"/>
      <c r="EM40" s="3"/>
      <c r="EN40" s="3"/>
      <c r="EO40" s="3"/>
      <c r="EP40" s="3"/>
      <c r="EQ40" s="3"/>
      <c r="ER40" s="3"/>
      <c r="ES40" s="3"/>
      <c r="ET40" s="3"/>
      <c r="EU40" s="3"/>
      <c r="EV40" s="3"/>
      <c r="EW40" s="3"/>
      <c r="EX40" s="3"/>
      <c r="EY40" s="3"/>
      <c r="EZ40" s="3"/>
      <c r="FA40" s="3"/>
      <c r="FB40" s="3"/>
      <c r="FC40" s="3"/>
      <c r="FD40" s="3"/>
      <c r="FE40" s="3"/>
      <c r="FF40" s="3"/>
      <c r="FG40" s="3"/>
      <c r="FH40" s="3"/>
      <c r="FI40" s="3"/>
      <c r="FJ40" s="3"/>
      <c r="FK40" s="3"/>
      <c r="FL40" s="3"/>
      <c r="FM40" s="3"/>
      <c r="FN40" s="3"/>
      <c r="FO40" s="3"/>
      <c r="FP40" s="3"/>
      <c r="FQ40" s="3"/>
      <c r="FR40" s="3"/>
      <c r="FS40" s="3"/>
      <c r="FT40" s="3"/>
      <c r="FU40" s="3"/>
      <c r="FV40" s="3"/>
      <c r="FW40" s="3"/>
      <c r="FX40" s="3"/>
      <c r="FY40" s="3"/>
      <c r="FZ40" s="3"/>
      <c r="GA40" s="3"/>
      <c r="GB40" s="3"/>
      <c r="GC40" s="3"/>
      <c r="GD40" s="3"/>
      <c r="GE40" s="3"/>
      <c r="GF40" s="3"/>
      <c r="GG40" s="3"/>
      <c r="GH40" s="3"/>
      <c r="GI40" s="3"/>
      <c r="GJ40" s="3"/>
      <c r="GK40" s="3"/>
      <c r="GL40" s="3"/>
      <c r="GM40" s="3"/>
      <c r="GN40" s="3"/>
      <c r="GO40" s="3"/>
      <c r="GP40" s="3"/>
      <c r="GQ40" s="3"/>
      <c r="GR40" s="3"/>
      <c r="GS40" s="3"/>
      <c r="GT40" s="3"/>
      <c r="GU40" s="3"/>
      <c r="GV40" s="3"/>
      <c r="GW40" s="3"/>
      <c r="GX40" s="3"/>
      <c r="GY40" s="3"/>
      <c r="GZ40" s="3"/>
      <c r="HA40" s="3"/>
      <c r="HB40" s="3"/>
      <c r="HC40" s="3"/>
      <c r="HD40" s="3"/>
      <c r="HE40" s="3"/>
      <c r="HF40" s="3"/>
      <c r="HG40" s="3"/>
      <c r="HH40" s="3"/>
      <c r="HI40" s="3"/>
      <c r="HJ40" s="3"/>
      <c r="HK40" s="3"/>
      <c r="HL40" s="3"/>
      <c r="HM40" s="3"/>
      <c r="HN40" s="3"/>
      <c r="HO40" s="3"/>
      <c r="HP40" s="3"/>
      <c r="HQ40" s="3"/>
      <c r="HR40" s="3"/>
      <c r="HS40" s="3"/>
      <c r="HT40" s="3"/>
      <c r="HU40" s="3"/>
      <c r="HV40" s="3"/>
      <c r="HW40" s="3"/>
      <c r="HX40" s="3"/>
      <c r="HY40" s="3"/>
      <c r="HZ40" s="3"/>
      <c r="IA40" s="3"/>
      <c r="IB40" s="3"/>
      <c r="IC40" s="3"/>
      <c r="ID40" s="3"/>
      <c r="IE40" s="3"/>
      <c r="IF40" s="3"/>
      <c r="IG40" s="3"/>
      <c r="IH40" s="3"/>
      <c r="II40" s="3"/>
      <c r="IJ40" s="3"/>
      <c r="IK40" s="3"/>
      <c r="IL40" s="3"/>
      <c r="IM40" s="3"/>
      <c r="IN40" s="3"/>
      <c r="IO40" s="3"/>
      <c r="IP40" s="3"/>
      <c r="IQ40" s="3"/>
      <c r="IR40" s="3"/>
      <c r="IS40" s="3"/>
      <c r="IT40" s="3"/>
      <c r="IU40" s="3"/>
      <c r="IV40" s="3"/>
      <c r="IW40" s="3"/>
      <c r="IX40" s="3"/>
      <c r="IY40" s="3"/>
      <c r="IZ40" s="3"/>
      <c r="JA40" s="3"/>
      <c r="JB40" s="3"/>
      <c r="JC40" s="3"/>
      <c r="JD40" s="3"/>
      <c r="JE40" s="3"/>
      <c r="JF40" s="3"/>
      <c r="JG40" s="3"/>
      <c r="JH40" s="3"/>
      <c r="JI40" s="3"/>
      <c r="JJ40" s="3"/>
      <c r="JK40" s="3"/>
      <c r="JL40" s="3"/>
      <c r="JM40" s="3"/>
      <c r="JN40" s="3"/>
      <c r="JO40" s="3"/>
      <c r="JP40" s="3"/>
      <c r="JQ40" s="3"/>
      <c r="JR40" s="3"/>
      <c r="JS40" s="3"/>
      <c r="JT40" s="3"/>
      <c r="JU40" s="3"/>
      <c r="JV40" s="3"/>
      <c r="JW40" s="3"/>
      <c r="JX40" s="3"/>
      <c r="JY40" s="3"/>
      <c r="JZ40" s="3"/>
      <c r="KA40" s="3"/>
      <c r="KB40" s="3"/>
      <c r="KC40" s="3"/>
      <c r="KD40" s="3"/>
      <c r="KE40" s="3"/>
      <c r="KF40" s="3"/>
      <c r="KG40" s="3"/>
      <c r="KH40" s="3"/>
      <c r="KI40" s="3"/>
      <c r="KJ40" s="3"/>
      <c r="KK40" s="3"/>
      <c r="KL40" s="3"/>
      <c r="KM40" s="3"/>
      <c r="KN40" s="3"/>
      <c r="KO40" s="3"/>
      <c r="KP40" s="3"/>
      <c r="KQ40" s="3"/>
      <c r="KR40" s="3"/>
      <c r="KS40" s="3"/>
      <c r="KT40" s="3"/>
      <c r="KU40" s="3"/>
      <c r="KV40" s="3"/>
      <c r="KW40" s="3"/>
      <c r="KX40" s="3"/>
      <c r="KY40" s="3"/>
      <c r="KZ40" s="3"/>
      <c r="LA40" s="3"/>
      <c r="LB40" s="3"/>
      <c r="LC40" s="3"/>
      <c r="LD40" s="3"/>
      <c r="LE40" s="3"/>
      <c r="LF40" s="3"/>
      <c r="LG40" s="3"/>
      <c r="LH40" s="3"/>
      <c r="LI40" s="3"/>
      <c r="LJ40" s="3"/>
      <c r="LK40" s="3"/>
      <c r="LL40" s="3"/>
      <c r="LM40" s="3"/>
      <c r="LN40" s="3"/>
      <c r="LO40" s="3"/>
      <c r="LP40" s="3"/>
      <c r="LQ40" s="3"/>
      <c r="LR40" s="3"/>
      <c r="LS40" s="3"/>
      <c r="LT40" s="3"/>
      <c r="LU40" s="3"/>
      <c r="LV40" s="3"/>
      <c r="LW40" s="3"/>
      <c r="LX40" s="3"/>
      <c r="LY40" s="3"/>
      <c r="LZ40" s="3"/>
      <c r="MA40" s="3"/>
      <c r="MB40" s="3"/>
      <c r="MC40" s="3"/>
      <c r="MD40" s="3"/>
      <c r="ME40" s="3"/>
      <c r="MF40" s="3"/>
      <c r="MG40" s="3"/>
      <c r="MH40" s="3"/>
      <c r="MI40" s="3"/>
      <c r="MJ40" s="3"/>
      <c r="MK40" s="3"/>
      <c r="ML40" s="3"/>
      <c r="MM40" s="3"/>
      <c r="MN40" s="3"/>
      <c r="MO40" s="3"/>
      <c r="MP40" s="3"/>
      <c r="MQ40" s="3"/>
      <c r="MR40" s="3"/>
      <c r="MS40" s="3"/>
      <c r="MT40" s="3"/>
      <c r="MU40" s="3"/>
      <c r="MV40" s="3"/>
      <c r="MW40" s="3"/>
      <c r="MX40" s="3"/>
      <c r="MY40" s="3"/>
      <c r="MZ40" s="3"/>
      <c r="NA40" s="3"/>
      <c r="NB40" s="3"/>
      <c r="NC40" s="3"/>
      <c r="ND40" s="3"/>
      <c r="NE40" s="3"/>
      <c r="NF40" s="3"/>
      <c r="NG40" s="3"/>
      <c r="NH40" s="3"/>
      <c r="NI40" s="3"/>
      <c r="NJ40" s="3"/>
      <c r="NK40" s="3"/>
      <c r="NL40" s="3"/>
      <c r="NM40" s="3"/>
      <c r="NN40" s="3"/>
      <c r="NO40" s="3"/>
      <c r="NP40" s="3"/>
      <c r="NQ40" s="3"/>
      <c r="NR40" s="3"/>
      <c r="NS40" s="3"/>
      <c r="NT40" s="3"/>
      <c r="NU40" s="3"/>
      <c r="NV40" s="3"/>
      <c r="NW40" s="3"/>
      <c r="NX40" s="3"/>
      <c r="NY40" s="3"/>
      <c r="NZ40" s="3"/>
      <c r="OA40" s="3"/>
      <c r="OB40" s="3"/>
      <c r="OC40" s="3"/>
      <c r="OD40" s="3"/>
      <c r="OE40" s="3"/>
      <c r="OF40" s="3"/>
      <c r="OG40" s="3"/>
      <c r="OH40" s="3"/>
      <c r="OI40" s="3"/>
      <c r="OJ40" s="3"/>
      <c r="OK40" s="3"/>
      <c r="OL40" s="3"/>
      <c r="OM40" s="3"/>
      <c r="ON40" s="3"/>
      <c r="OO40" s="3"/>
      <c r="OP40" s="3"/>
      <c r="OQ40" s="3"/>
      <c r="OR40" s="3"/>
      <c r="OS40" s="3"/>
      <c r="OT40" s="3"/>
      <c r="OU40" s="3"/>
      <c r="OV40" s="3"/>
      <c r="OW40" s="3"/>
      <c r="OX40" s="3"/>
      <c r="OY40" s="3"/>
      <c r="OZ40" s="3"/>
      <c r="PA40" s="3"/>
      <c r="PB40" s="3"/>
      <c r="PC40" s="3"/>
      <c r="PD40" s="3"/>
      <c r="PE40" s="3"/>
      <c r="PF40" s="3"/>
      <c r="PG40" s="3"/>
      <c r="PH40" s="3"/>
      <c r="PI40" s="3"/>
      <c r="PJ40" s="3"/>
      <c r="PK40" s="3"/>
      <c r="PL40" s="3"/>
      <c r="PM40" s="3"/>
      <c r="PN40" s="3"/>
      <c r="PO40" s="3"/>
      <c r="PP40" s="3"/>
      <c r="PQ40" s="3"/>
      <c r="PR40" s="3"/>
      <c r="PS40" s="3"/>
      <c r="PT40" s="3"/>
      <c r="PU40" s="3"/>
      <c r="PV40" s="3"/>
      <c r="PW40" s="3"/>
      <c r="PX40" s="3"/>
      <c r="PY40" s="3"/>
      <c r="PZ40" s="3"/>
      <c r="QA40" s="3"/>
      <c r="QB40" s="3"/>
      <c r="QC40" s="3"/>
      <c r="QD40" s="3"/>
      <c r="QE40" s="3"/>
      <c r="QF40" s="3"/>
      <c r="QG40" s="3"/>
      <c r="QH40" s="3"/>
      <c r="QI40" s="3"/>
      <c r="QJ40" s="3"/>
      <c r="QK40" s="3"/>
      <c r="QL40" s="3"/>
      <c r="QM40" s="3"/>
      <c r="QN40" s="3"/>
      <c r="QO40" s="3"/>
      <c r="QP40" s="3"/>
      <c r="QQ40" s="3"/>
      <c r="QR40" s="3"/>
      <c r="QS40" s="3"/>
      <c r="QT40" s="3"/>
      <c r="QU40" s="3"/>
      <c r="QV40" s="3"/>
      <c r="QW40" s="3"/>
      <c r="QX40" s="3"/>
      <c r="QY40" s="3"/>
      <c r="QZ40" s="3"/>
      <c r="RA40" s="3"/>
      <c r="RB40" s="3"/>
      <c r="RC40" s="3"/>
      <c r="RD40" s="3"/>
      <c r="RE40" s="3"/>
      <c r="RF40" s="3"/>
      <c r="RG40" s="3"/>
      <c r="RH40" s="3"/>
      <c r="RI40" s="3"/>
      <c r="RJ40" s="3"/>
      <c r="RK40" s="3"/>
      <c r="RL40" s="3"/>
      <c r="RM40" s="3"/>
      <c r="RN40" s="3"/>
      <c r="RO40" s="3"/>
      <c r="RP40" s="3"/>
      <c r="RQ40" s="3"/>
      <c r="RR40" s="3"/>
      <c r="RS40" s="3"/>
      <c r="RT40" s="3"/>
      <c r="RU40" s="3"/>
      <c r="RV40" s="3"/>
      <c r="RW40" s="3"/>
      <c r="RX40" s="3"/>
      <c r="RY40" s="3"/>
      <c r="RZ40" s="3"/>
      <c r="SA40" s="3"/>
      <c r="SB40" s="3"/>
      <c r="SC40" s="3"/>
      <c r="SD40" s="3"/>
      <c r="SE40" s="3"/>
      <c r="SF40" s="3"/>
      <c r="SG40" s="3"/>
      <c r="SH40" s="3"/>
      <c r="SI40" s="3"/>
      <c r="SJ40" s="3"/>
      <c r="SK40" s="3"/>
      <c r="SL40" s="3"/>
      <c r="SM40" s="3"/>
      <c r="SN40" s="3"/>
      <c r="SO40" s="3"/>
      <c r="SP40" s="3"/>
      <c r="SQ40" s="3"/>
      <c r="SR40" s="3"/>
      <c r="SS40" s="3"/>
      <c r="ST40" s="3"/>
      <c r="SU40" s="3"/>
      <c r="SV40" s="3"/>
      <c r="SW40" s="3"/>
      <c r="SX40" s="3"/>
      <c r="SY40" s="3"/>
      <c r="SZ40" s="3"/>
      <c r="TA40" s="3"/>
      <c r="TB40" s="3"/>
      <c r="TC40" s="3"/>
      <c r="TD40" s="3"/>
      <c r="TE40" s="3"/>
      <c r="TF40" s="3"/>
      <c r="TG40" s="3"/>
      <c r="TH40" s="3"/>
      <c r="TI40" s="3"/>
      <c r="TJ40" s="3"/>
      <c r="TK40" s="3"/>
      <c r="TL40" s="3"/>
      <c r="TM40" s="3"/>
      <c r="TN40" s="3"/>
      <c r="TO40" s="3"/>
      <c r="TP40" s="3"/>
      <c r="TQ40" s="3"/>
      <c r="TR40" s="3"/>
      <c r="TS40" s="3"/>
      <c r="TT40" s="3"/>
      <c r="TU40" s="3"/>
      <c r="TV40" s="3"/>
      <c r="TW40" s="3"/>
      <c r="TX40" s="3"/>
      <c r="TY40" s="3"/>
      <c r="TZ40" s="3"/>
      <c r="UA40" s="3"/>
      <c r="UB40" s="3"/>
      <c r="UC40" s="3"/>
      <c r="UD40" s="3"/>
      <c r="UE40" s="3"/>
      <c r="UF40" s="3"/>
      <c r="UG40" s="3"/>
      <c r="UH40" s="3"/>
      <c r="UI40" s="3"/>
      <c r="UJ40" s="3"/>
      <c r="UK40" s="3"/>
      <c r="UL40" s="3"/>
      <c r="UM40" s="3"/>
      <c r="UN40" s="3"/>
      <c r="UO40" s="3"/>
      <c r="UP40" s="3"/>
      <c r="UQ40" s="3"/>
      <c r="UR40" s="3"/>
      <c r="US40" s="3"/>
      <c r="UT40" s="3"/>
      <c r="UU40" s="3"/>
      <c r="UV40" s="3"/>
      <c r="UW40" s="3"/>
      <c r="UX40" s="3"/>
      <c r="UY40" s="3"/>
      <c r="UZ40" s="3"/>
      <c r="VA40" s="3"/>
      <c r="VB40" s="3"/>
      <c r="VC40" s="3"/>
      <c r="VD40" s="3"/>
      <c r="VE40" s="3"/>
      <c r="VF40" s="3"/>
      <c r="VG40" s="3"/>
      <c r="VH40" s="3"/>
      <c r="VI40" s="3"/>
      <c r="VJ40" s="3"/>
      <c r="VK40" s="3"/>
      <c r="VL40" s="3"/>
      <c r="VM40" s="3"/>
      <c r="VN40" s="3"/>
      <c r="VO40" s="3"/>
      <c r="VP40" s="3"/>
      <c r="VQ40" s="3"/>
      <c r="VR40" s="3"/>
      <c r="VS40" s="3"/>
      <c r="VT40" s="3"/>
      <c r="VU40" s="3"/>
      <c r="VV40" s="3"/>
      <c r="VW40" s="3"/>
      <c r="VX40" s="3"/>
      <c r="VY40" s="3"/>
      <c r="VZ40" s="3"/>
      <c r="WA40" s="3"/>
      <c r="WB40" s="3"/>
      <c r="WC40" s="3"/>
      <c r="WD40" s="3"/>
      <c r="WE40" s="3"/>
      <c r="WF40" s="3"/>
      <c r="WG40" s="3"/>
      <c r="WH40" s="3"/>
      <c r="WI40" s="3"/>
      <c r="WJ40" s="3"/>
      <c r="WK40" s="3"/>
      <c r="WL40" s="3"/>
      <c r="WM40" s="3"/>
      <c r="WN40" s="3"/>
      <c r="WO40" s="3"/>
      <c r="WP40" s="3"/>
      <c r="WQ40" s="3"/>
      <c r="WR40" s="3"/>
      <c r="WS40" s="3"/>
      <c r="WT40" s="3"/>
      <c r="WU40" s="3"/>
      <c r="WV40" s="3"/>
      <c r="WW40" s="3"/>
      <c r="WX40" s="3"/>
      <c r="WY40" s="3"/>
      <c r="WZ40" s="3"/>
      <c r="XA40" s="3"/>
      <c r="XB40" s="3"/>
      <c r="XC40" s="3"/>
      <c r="XD40" s="3"/>
      <c r="XE40" s="3"/>
      <c r="XF40" s="3"/>
      <c r="XG40" s="3"/>
      <c r="XH40" s="3"/>
      <c r="XI40" s="3"/>
      <c r="XJ40" s="3"/>
      <c r="XK40" s="3"/>
      <c r="XL40" s="3"/>
      <c r="XM40" s="3"/>
      <c r="XN40" s="3"/>
      <c r="XO40" s="3"/>
      <c r="XP40" s="3"/>
      <c r="XQ40" s="3"/>
      <c r="XR40" s="3"/>
      <c r="XS40" s="3"/>
      <c r="XT40" s="3"/>
      <c r="XU40" s="3"/>
      <c r="XV40" s="3"/>
      <c r="XW40" s="3"/>
      <c r="XX40" s="3"/>
      <c r="XY40" s="3"/>
      <c r="XZ40" s="3"/>
      <c r="YA40" s="3"/>
      <c r="YB40" s="3"/>
      <c r="YC40" s="3"/>
      <c r="YD40" s="3"/>
      <c r="YE40" s="3"/>
      <c r="YF40" s="3"/>
      <c r="YG40" s="3"/>
      <c r="YH40" s="3"/>
      <c r="YI40" s="3"/>
      <c r="YJ40" s="3"/>
      <c r="YK40" s="3"/>
      <c r="YL40" s="3"/>
      <c r="YM40" s="3"/>
      <c r="YN40" s="3"/>
      <c r="YO40" s="3"/>
      <c r="YP40" s="3"/>
      <c r="YQ40" s="3"/>
      <c r="YR40" s="3"/>
      <c r="YS40" s="3"/>
      <c r="YT40" s="3"/>
      <c r="YU40" s="3"/>
      <c r="YV40" s="3"/>
      <c r="YW40" s="3"/>
      <c r="YX40" s="3"/>
      <c r="YY40" s="3"/>
      <c r="YZ40" s="3"/>
      <c r="ZA40" s="3"/>
      <c r="ZB40" s="3"/>
      <c r="ZC40" s="3"/>
      <c r="ZD40" s="3"/>
      <c r="ZE40" s="3"/>
      <c r="ZF40" s="3"/>
      <c r="ZG40" s="3"/>
      <c r="ZH40" s="3"/>
      <c r="ZI40" s="3"/>
      <c r="ZJ40" s="3"/>
      <c r="ZK40" s="3"/>
      <c r="ZL40" s="3"/>
      <c r="ZM40" s="3"/>
      <c r="ZN40" s="3"/>
      <c r="ZO40" s="3"/>
      <c r="ZP40" s="3"/>
      <c r="ZQ40" s="3"/>
      <c r="ZR40" s="3"/>
      <c r="ZS40" s="3"/>
      <c r="ZT40" s="3"/>
      <c r="ZU40" s="3"/>
      <c r="ZV40" s="3"/>
      <c r="ZW40" s="3"/>
      <c r="ZX40" s="3"/>
      <c r="ZY40" s="3"/>
      <c r="ZZ40" s="3"/>
      <c r="AAA40" s="3"/>
      <c r="AAB40" s="3"/>
      <c r="AAC40" s="3"/>
      <c r="AAD40" s="3"/>
      <c r="AAE40" s="3"/>
      <c r="AAF40" s="3"/>
      <c r="AAG40" s="3"/>
      <c r="AAH40" s="3"/>
      <c r="AAI40" s="3"/>
      <c r="AAJ40" s="3"/>
      <c r="AAK40" s="3"/>
      <c r="AAL40" s="3"/>
      <c r="AAM40" s="3"/>
      <c r="AAN40" s="3"/>
      <c r="AAO40" s="3"/>
      <c r="AAP40" s="3"/>
      <c r="AAQ40" s="3"/>
      <c r="AAR40" s="3"/>
      <c r="AAS40" s="3"/>
      <c r="AAT40" s="3"/>
      <c r="AAU40" s="3"/>
      <c r="AAV40" s="3"/>
      <c r="AAW40" s="3"/>
      <c r="AAX40" s="3"/>
      <c r="AAY40" s="3"/>
      <c r="AAZ40" s="3"/>
      <c r="ABA40" s="3"/>
      <c r="ABB40" s="3"/>
      <c r="ABC40" s="3"/>
      <c r="ABD40" s="3"/>
      <c r="ABE40" s="3"/>
      <c r="ABF40" s="3"/>
      <c r="ABG40" s="3"/>
      <c r="ABH40" s="3"/>
      <c r="ABI40" s="3"/>
      <c r="ABJ40" s="3"/>
      <c r="ABK40" s="3"/>
      <c r="ABL40" s="3"/>
      <c r="ABM40" s="3"/>
      <c r="ABN40" s="3"/>
      <c r="ABO40" s="3"/>
      <c r="ABP40" s="3"/>
      <c r="ABQ40" s="3"/>
      <c r="ABR40" s="3"/>
      <c r="ABS40" s="3"/>
      <c r="ABT40" s="3"/>
      <c r="ABU40" s="3"/>
      <c r="ABV40" s="3"/>
      <c r="ABW40" s="3"/>
      <c r="ABX40" s="3"/>
      <c r="ABY40" s="3"/>
      <c r="ABZ40" s="3"/>
      <c r="ACA40" s="3"/>
      <c r="ACB40" s="3"/>
      <c r="ACC40" s="3"/>
      <c r="ACD40" s="3"/>
      <c r="ACE40" s="3"/>
      <c r="ACF40" s="3"/>
      <c r="ACG40" s="3"/>
      <c r="ACH40" s="3"/>
      <c r="ACI40" s="3"/>
      <c r="ACJ40" s="3"/>
      <c r="ACK40" s="3"/>
      <c r="ACL40" s="3"/>
      <c r="ACM40" s="3"/>
      <c r="ACN40" s="3"/>
      <c r="ACO40" s="3"/>
      <c r="ACP40" s="3"/>
      <c r="ACQ40" s="3"/>
      <c r="ACR40" s="3"/>
      <c r="ACS40" s="3"/>
      <c r="ACT40" s="3"/>
      <c r="ACU40" s="3"/>
      <c r="ACV40" s="3"/>
      <c r="ACW40" s="3"/>
      <c r="ACX40" s="3"/>
      <c r="ACY40" s="3"/>
      <c r="ACZ40" s="3"/>
      <c r="ADA40" s="3"/>
      <c r="ADB40" s="3"/>
      <c r="ADC40" s="3"/>
      <c r="ADD40" s="3"/>
      <c r="ADE40" s="3"/>
      <c r="ADF40" s="3"/>
      <c r="ADG40" s="3"/>
      <c r="ADH40" s="3"/>
      <c r="ADI40" s="3"/>
      <c r="ADJ40" s="3"/>
      <c r="ADK40" s="3"/>
      <c r="ADL40" s="3"/>
      <c r="ADM40" s="3"/>
      <c r="ADN40" s="3"/>
      <c r="ADO40" s="3"/>
      <c r="ADP40" s="3"/>
      <c r="ADQ40" s="3"/>
      <c r="ADR40" s="3"/>
      <c r="ADS40" s="3"/>
      <c r="ADT40" s="3"/>
      <c r="ADU40" s="3"/>
      <c r="ADV40" s="3"/>
      <c r="ADW40" s="3"/>
      <c r="ADX40" s="3"/>
      <c r="ADY40" s="3"/>
      <c r="ADZ40" s="3"/>
      <c r="AEA40" s="3"/>
      <c r="AEB40" s="3"/>
      <c r="AEC40" s="3"/>
      <c r="AED40" s="3"/>
      <c r="AEE40" s="3"/>
      <c r="AEF40" s="3"/>
      <c r="AEG40" s="3"/>
      <c r="AEH40" s="3"/>
      <c r="AEI40" s="3"/>
      <c r="AEJ40" s="3"/>
      <c r="AEK40" s="3"/>
      <c r="AEL40" s="3"/>
      <c r="AEM40" s="3"/>
      <c r="AEN40" s="3"/>
      <c r="AEO40" s="3"/>
      <c r="AEP40" s="3"/>
      <c r="AEQ40" s="3"/>
      <c r="AER40" s="3"/>
      <c r="AES40" s="3"/>
      <c r="AET40" s="3"/>
      <c r="AEU40" s="3"/>
      <c r="AEV40" s="3"/>
      <c r="AEW40" s="3"/>
      <c r="AEX40" s="3"/>
      <c r="AEY40" s="3"/>
      <c r="AEZ40" s="3"/>
      <c r="AFA40" s="3"/>
      <c r="AFB40" s="3"/>
      <c r="AFC40" s="3"/>
      <c r="AFD40" s="3"/>
      <c r="AFE40" s="3"/>
      <c r="AFF40" s="3"/>
      <c r="AFG40" s="3"/>
      <c r="AFH40" s="3"/>
      <c r="AFI40" s="3"/>
      <c r="AFJ40" s="3"/>
      <c r="AFK40" s="3"/>
      <c r="AFL40" s="3"/>
      <c r="AFM40" s="3"/>
      <c r="AFN40" s="3"/>
      <c r="AFO40" s="3"/>
      <c r="AFP40" s="3"/>
      <c r="AFQ40" s="3"/>
      <c r="AFR40" s="3"/>
      <c r="AFS40" s="3"/>
      <c r="AFT40" s="3"/>
      <c r="AFU40" s="3"/>
      <c r="AFV40" s="3"/>
      <c r="AFW40" s="3"/>
      <c r="AFX40" s="3"/>
      <c r="AFY40" s="3"/>
      <c r="AFZ40" s="3"/>
      <c r="AGA40" s="3"/>
      <c r="AGB40" s="3"/>
      <c r="AGC40" s="3"/>
      <c r="AGD40" s="3"/>
      <c r="AGE40" s="3"/>
      <c r="AGF40" s="3"/>
      <c r="AGG40" s="3"/>
      <c r="AGH40" s="3"/>
      <c r="AGI40" s="3"/>
      <c r="AGJ40" s="3"/>
      <c r="AGK40" s="3"/>
      <c r="AGL40" s="3"/>
      <c r="AGM40" s="3"/>
      <c r="AGN40" s="3"/>
      <c r="AGO40" s="3"/>
      <c r="AGP40" s="3"/>
      <c r="AGQ40" s="3"/>
      <c r="AGR40" s="3"/>
      <c r="AGS40" s="3"/>
      <c r="AGT40" s="3"/>
      <c r="AGU40" s="3"/>
      <c r="AGV40" s="3"/>
      <c r="AGW40" s="3"/>
      <c r="AGX40" s="3"/>
      <c r="AGY40" s="3"/>
      <c r="AGZ40" s="3"/>
      <c r="AHA40" s="3"/>
      <c r="AHB40" s="3"/>
      <c r="AHC40" s="3"/>
      <c r="AHD40" s="3"/>
      <c r="AHE40" s="3"/>
      <c r="AHF40" s="3"/>
      <c r="AHG40" s="3"/>
      <c r="AHH40" s="3"/>
      <c r="AHI40" s="3"/>
      <c r="AHJ40" s="3"/>
      <c r="AHK40" s="3"/>
      <c r="AHL40" s="3"/>
      <c r="AHM40" s="3"/>
      <c r="AHN40" s="3"/>
      <c r="AHO40" s="3"/>
      <c r="AHP40" s="3"/>
      <c r="AHQ40" s="3"/>
      <c r="AHR40" s="3"/>
      <c r="AHS40" s="3"/>
      <c r="AHT40" s="3"/>
      <c r="AHU40" s="3"/>
      <c r="AHV40" s="3"/>
      <c r="AHW40" s="3"/>
      <c r="AHX40" s="3"/>
      <c r="AHY40" s="3"/>
      <c r="AHZ40" s="3"/>
      <c r="AIA40" s="3"/>
      <c r="AIB40" s="3"/>
      <c r="AIC40" s="3"/>
      <c r="AID40" s="3"/>
      <c r="AIE40" s="3"/>
      <c r="AIF40" s="3"/>
      <c r="AIG40" s="3"/>
      <c r="AIH40" s="3"/>
      <c r="AII40" s="3"/>
      <c r="AIJ40" s="3"/>
      <c r="AIK40" s="3"/>
      <c r="AIL40" s="3"/>
      <c r="AIM40" s="3"/>
      <c r="AIN40" s="3"/>
      <c r="AIO40" s="3"/>
      <c r="AIP40" s="3"/>
      <c r="AIQ40" s="3"/>
      <c r="AIR40" s="3"/>
      <c r="AIS40" s="3"/>
      <c r="AIT40" s="3"/>
      <c r="AIU40" s="3"/>
      <c r="AIV40" s="3"/>
      <c r="AIW40" s="3"/>
      <c r="AIX40" s="3"/>
      <c r="AIY40" s="3"/>
      <c r="AIZ40" s="3"/>
      <c r="AJA40" s="3"/>
      <c r="AJB40" s="3"/>
      <c r="AJC40" s="3"/>
      <c r="AJD40" s="3"/>
      <c r="AJE40" s="3"/>
      <c r="AJF40" s="3"/>
      <c r="AJG40" s="3"/>
      <c r="AJH40" s="3"/>
      <c r="AJI40" s="3"/>
      <c r="AJJ40" s="3"/>
      <c r="AJK40" s="3"/>
      <c r="AJL40" s="3"/>
      <c r="AJM40" s="3"/>
      <c r="AJN40" s="3"/>
      <c r="AJO40" s="3"/>
      <c r="AJP40" s="3"/>
      <c r="AJQ40" s="3"/>
      <c r="AJR40" s="3"/>
      <c r="AJS40" s="3"/>
      <c r="AJT40" s="3"/>
      <c r="AJU40" s="3"/>
      <c r="AJV40" s="3"/>
      <c r="AJW40" s="3"/>
      <c r="AJX40" s="3"/>
      <c r="AJY40" s="3"/>
      <c r="AJZ40" s="3"/>
      <c r="AKA40" s="3"/>
      <c r="AKB40" s="3"/>
      <c r="AKC40" s="3"/>
      <c r="AKD40" s="3"/>
      <c r="AKE40" s="3"/>
      <c r="AKF40" s="3"/>
      <c r="AKG40" s="3"/>
      <c r="AKH40" s="3"/>
      <c r="AKI40" s="3"/>
      <c r="AKJ40" s="3"/>
      <c r="AKK40" s="3"/>
      <c r="AKL40" s="3"/>
      <c r="AKM40" s="3"/>
      <c r="AKN40" s="3"/>
      <c r="AKO40" s="3"/>
      <c r="AKP40" s="3"/>
      <c r="AKQ40" s="3"/>
      <c r="AKR40" s="3"/>
      <c r="AKS40" s="3"/>
      <c r="AKT40" s="3"/>
      <c r="AKU40" s="3"/>
      <c r="AKV40" s="3"/>
      <c r="AKW40" s="3"/>
      <c r="AKX40" s="3"/>
      <c r="AKY40" s="3"/>
      <c r="AKZ40" s="3"/>
      <c r="ALA40" s="3"/>
      <c r="ALB40" s="3"/>
      <c r="ALC40" s="3"/>
      <c r="ALD40" s="3"/>
      <c r="ALE40" s="3"/>
      <c r="ALF40" s="3"/>
      <c r="ALG40" s="3"/>
      <c r="ALH40" s="3"/>
      <c r="ALI40" s="3"/>
      <c r="ALJ40" s="3"/>
      <c r="ALK40" s="3"/>
      <c r="ALL40" s="3"/>
      <c r="ALM40" s="3"/>
      <c r="ALN40" s="3"/>
      <c r="ALO40" s="3"/>
      <c r="ALP40" s="3"/>
      <c r="ALQ40" s="3"/>
      <c r="ALR40" s="3"/>
      <c r="ALS40" s="3"/>
      <c r="ALT40" s="3"/>
      <c r="ALU40" s="3"/>
      <c r="ALV40" s="3"/>
      <c r="ALW40" s="3"/>
      <c r="ALX40" s="3"/>
      <c r="ALY40" s="3"/>
      <c r="ALZ40" s="3"/>
      <c r="AMA40" s="3"/>
      <c r="AMB40" s="3"/>
    </row>
    <row r="41" spans="1:1016" ht="33" customHeight="1" x14ac:dyDescent="0.3">
      <c r="A41" s="88" t="s">
        <v>1071</v>
      </c>
      <c r="B41" s="90" t="s">
        <v>31</v>
      </c>
      <c r="C41" s="88" t="s">
        <v>27</v>
      </c>
      <c r="D41" s="110" t="s">
        <v>32</v>
      </c>
      <c r="E41" s="89" t="s">
        <v>26</v>
      </c>
      <c r="F41" s="111">
        <v>130</v>
      </c>
      <c r="G41" s="111">
        <f>CPU!J740</f>
        <v>2.3199999999999998</v>
      </c>
      <c r="H41" s="111">
        <f t="shared" si="1"/>
        <v>2.98</v>
      </c>
      <c r="I41" s="111">
        <f t="shared" ref="I41:I46" si="21">TRUNC(F41 * H41, 2)</f>
        <v>387.4</v>
      </c>
      <c r="J41" s="114">
        <f>I41 / H50</f>
        <v>2.0859995025693493E-3</v>
      </c>
      <c r="K41" s="108">
        <f t="shared" si="3"/>
        <v>301.60000000000002</v>
      </c>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row>
    <row r="42" spans="1:1016" ht="33" customHeight="1" x14ac:dyDescent="0.3">
      <c r="A42" s="88" t="s">
        <v>1072</v>
      </c>
      <c r="B42" s="90" t="s">
        <v>471</v>
      </c>
      <c r="C42" s="88" t="s">
        <v>27</v>
      </c>
      <c r="D42" s="110" t="s">
        <v>472</v>
      </c>
      <c r="E42" s="89" t="s">
        <v>26</v>
      </c>
      <c r="F42" s="111">
        <f>130+1034.02</f>
        <v>1164.02</v>
      </c>
      <c r="G42" s="111">
        <f>CPU!J747</f>
        <v>27.04</v>
      </c>
      <c r="H42" s="111">
        <f t="shared" si="1"/>
        <v>34.83</v>
      </c>
      <c r="I42" s="111">
        <f t="shared" si="21"/>
        <v>40542.81</v>
      </c>
      <c r="J42" s="114">
        <f>I42 / H50</f>
        <v>0.21830738640362324</v>
      </c>
      <c r="K42" s="108">
        <f t="shared" si="3"/>
        <v>31475.1</v>
      </c>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c r="ALZ42"/>
      <c r="AMA42"/>
      <c r="AMB42"/>
    </row>
    <row r="43" spans="1:1016" ht="33" customHeight="1" x14ac:dyDescent="0.3">
      <c r="A43" s="88" t="s">
        <v>1073</v>
      </c>
      <c r="B43" s="90" t="s">
        <v>33</v>
      </c>
      <c r="C43" s="88" t="s">
        <v>27</v>
      </c>
      <c r="D43" s="110" t="s">
        <v>34</v>
      </c>
      <c r="E43" s="89" t="s">
        <v>26</v>
      </c>
      <c r="F43" s="111">
        <v>130</v>
      </c>
      <c r="G43" s="111">
        <f>CPU!J755</f>
        <v>16.920000000000002</v>
      </c>
      <c r="H43" s="111">
        <f t="shared" si="1"/>
        <v>21.79</v>
      </c>
      <c r="I43" s="111">
        <f t="shared" si="21"/>
        <v>2832.7</v>
      </c>
      <c r="J43" s="114">
        <f>I43 / H50</f>
        <v>1.5252996362747021E-2</v>
      </c>
      <c r="K43" s="108">
        <f t="shared" si="3"/>
        <v>2199.6</v>
      </c>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row>
    <row r="44" spans="1:1016" ht="21" customHeight="1" x14ac:dyDescent="0.3">
      <c r="A44" s="88" t="s">
        <v>1074</v>
      </c>
      <c r="B44" s="90" t="s">
        <v>475</v>
      </c>
      <c r="C44" s="88" t="s">
        <v>27</v>
      </c>
      <c r="D44" s="110" t="s">
        <v>476</v>
      </c>
      <c r="E44" s="89" t="s">
        <v>26</v>
      </c>
      <c r="F44" s="111">
        <v>6</v>
      </c>
      <c r="G44" s="111">
        <f>CPU!J762</f>
        <v>20.23</v>
      </c>
      <c r="H44" s="111">
        <f t="shared" si="1"/>
        <v>26.06</v>
      </c>
      <c r="I44" s="111">
        <f t="shared" si="21"/>
        <v>156.36000000000001</v>
      </c>
      <c r="J44" s="114">
        <f>I44 / H50</f>
        <v>8.4193826076856871E-4</v>
      </c>
      <c r="K44" s="108">
        <f t="shared" si="3"/>
        <v>121.38</v>
      </c>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row>
    <row r="45" spans="1:1016" ht="33" customHeight="1" x14ac:dyDescent="0.3">
      <c r="A45" s="88" t="s">
        <v>1075</v>
      </c>
      <c r="B45" s="90" t="s">
        <v>478</v>
      </c>
      <c r="C45" s="88" t="s">
        <v>27</v>
      </c>
      <c r="D45" s="110" t="s">
        <v>479</v>
      </c>
      <c r="E45" s="89" t="s">
        <v>26</v>
      </c>
      <c r="F45" s="111">
        <v>6</v>
      </c>
      <c r="G45" s="111">
        <f>CPU!J770</f>
        <v>16.34</v>
      </c>
      <c r="H45" s="111">
        <f t="shared" si="1"/>
        <v>21.04</v>
      </c>
      <c r="I45" s="111">
        <f t="shared" si="21"/>
        <v>126.24</v>
      </c>
      <c r="J45" s="114">
        <f>I45 / H50</f>
        <v>6.7975368405873691E-4</v>
      </c>
      <c r="K45" s="108">
        <f t="shared" si="3"/>
        <v>98.04</v>
      </c>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row>
    <row r="46" spans="1:1016" ht="33" customHeight="1" x14ac:dyDescent="0.3">
      <c r="A46" s="88" t="s">
        <v>1076</v>
      </c>
      <c r="B46" s="90" t="s">
        <v>481</v>
      </c>
      <c r="C46" s="88" t="s">
        <v>27</v>
      </c>
      <c r="D46" s="110" t="s">
        <v>482</v>
      </c>
      <c r="E46" s="89" t="s">
        <v>26</v>
      </c>
      <c r="F46" s="111">
        <v>6</v>
      </c>
      <c r="G46" s="111">
        <f>CPU!J777</f>
        <v>14.71</v>
      </c>
      <c r="H46" s="111">
        <f t="shared" si="1"/>
        <v>18.940000000000001</v>
      </c>
      <c r="I46" s="111">
        <f t="shared" si="21"/>
        <v>113.64</v>
      </c>
      <c r="J46" s="114">
        <f>I46 / H50</f>
        <v>6.1190754639127746E-4</v>
      </c>
      <c r="K46" s="108">
        <f t="shared" si="3"/>
        <v>88.26</v>
      </c>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row>
    <row r="47" spans="1:1016" ht="17.25" customHeight="1" x14ac:dyDescent="0.3">
      <c r="A47" s="22"/>
      <c r="B47" s="22"/>
      <c r="C47" s="22"/>
      <c r="D47" s="22"/>
      <c r="E47" s="22"/>
      <c r="F47" s="23"/>
      <c r="G47" s="22"/>
      <c r="H47" s="22"/>
      <c r="I47" s="22"/>
      <c r="J47" s="22"/>
    </row>
    <row r="48" spans="1:1016" ht="16.5" customHeight="1" x14ac:dyDescent="0.35">
      <c r="A48" s="170" t="str">
        <f>ORCAMENTO!B17</f>
        <v>ANANINDEUA(PA), 15 DE MAIO DE 2025</v>
      </c>
      <c r="B48" s="170"/>
      <c r="C48" s="170"/>
      <c r="D48" s="170"/>
      <c r="E48" s="24"/>
      <c r="F48" s="162" t="s">
        <v>12</v>
      </c>
      <c r="G48" s="162"/>
      <c r="H48" s="171">
        <f>SUM(K6:K46)</f>
        <v>144173.24000000005</v>
      </c>
      <c r="I48" s="171"/>
      <c r="J48" s="171"/>
    </row>
    <row r="49" spans="1:11" ht="16.5" customHeight="1" x14ac:dyDescent="0.3">
      <c r="A49" s="25"/>
      <c r="B49" s="25"/>
      <c r="C49" s="25"/>
      <c r="D49" s="26"/>
      <c r="E49" s="24"/>
      <c r="F49" s="162" t="s">
        <v>13</v>
      </c>
      <c r="G49" s="162"/>
      <c r="H49" s="171">
        <f>ORCAMENTO!E18</f>
        <v>41541.089999999938</v>
      </c>
      <c r="I49" s="171"/>
      <c r="J49" s="171"/>
    </row>
    <row r="50" spans="1:11" ht="16.5" customHeight="1" x14ac:dyDescent="0.3">
      <c r="A50" s="168"/>
      <c r="B50" s="168"/>
      <c r="C50" s="168"/>
      <c r="D50" s="168"/>
      <c r="E50" s="168"/>
      <c r="F50" s="162" t="s">
        <v>14</v>
      </c>
      <c r="G50" s="162"/>
      <c r="H50" s="171">
        <f>ORCAMENTO!E19</f>
        <v>185714.33</v>
      </c>
      <c r="I50" s="171"/>
      <c r="J50" s="171"/>
    </row>
    <row r="51" spans="1:11" ht="38.25" customHeight="1" x14ac:dyDescent="0.3">
      <c r="A51" s="172"/>
      <c r="B51" s="172"/>
      <c r="C51" s="172"/>
      <c r="D51" s="172"/>
      <c r="E51" s="172"/>
      <c r="F51" s="172"/>
      <c r="G51" s="172"/>
      <c r="H51" s="172"/>
      <c r="I51" s="172"/>
      <c r="J51" s="172"/>
    </row>
    <row r="52" spans="1:11" ht="18" x14ac:dyDescent="0.35">
      <c r="A52" s="170" t="str">
        <f>ORCAMENTO!B21</f>
        <v>RIOL - Serviços de Construções LTDA.</v>
      </c>
      <c r="B52" s="170"/>
      <c r="C52" s="170"/>
      <c r="D52" s="170"/>
      <c r="E52" s="27"/>
      <c r="K52" s="1"/>
    </row>
    <row r="53" spans="1:11" ht="15.75" customHeight="1" x14ac:dyDescent="0.35">
      <c r="A53" s="170" t="str">
        <f>ORCAMENTO!B22</f>
        <v>CNPJ: 09.335.585/0001-75</v>
      </c>
      <c r="B53" s="170"/>
      <c r="C53" s="170"/>
      <c r="D53" s="170"/>
      <c r="E53" s="27"/>
      <c r="K53" s="1"/>
    </row>
    <row r="54" spans="1:11" ht="15" customHeight="1" x14ac:dyDescent="0.4">
      <c r="A54" s="11"/>
      <c r="B54" s="28"/>
      <c r="C54" s="29"/>
      <c r="D54" s="30"/>
      <c r="E54" s="27"/>
      <c r="K54" s="1"/>
    </row>
    <row r="55" spans="1:11" ht="21" x14ac:dyDescent="0.4">
      <c r="B55" s="28"/>
    </row>
  </sheetData>
  <mergeCells count="20">
    <mergeCell ref="A53:D53"/>
    <mergeCell ref="A50:E50"/>
    <mergeCell ref="F50:G50"/>
    <mergeCell ref="H50:J50"/>
    <mergeCell ref="A51:J51"/>
    <mergeCell ref="A52:D52"/>
    <mergeCell ref="A4:J4"/>
    <mergeCell ref="A48:D48"/>
    <mergeCell ref="F48:G48"/>
    <mergeCell ref="H48:J48"/>
    <mergeCell ref="F49:G49"/>
    <mergeCell ref="H49:J49"/>
    <mergeCell ref="A1:J1"/>
    <mergeCell ref="E2:F2"/>
    <mergeCell ref="G2:H2"/>
    <mergeCell ref="I2:J2"/>
    <mergeCell ref="A3:D3"/>
    <mergeCell ref="E3:F3"/>
    <mergeCell ref="G3:H3"/>
    <mergeCell ref="I3:J3"/>
  </mergeCells>
  <phoneticPr fontId="39" type="noConversion"/>
  <printOptions horizontalCentered="1"/>
  <pageMargins left="0.39370078740157483" right="0.19685039370078741" top="0.39370078740157483" bottom="0.78740157480314965" header="0.39370078740157483" footer="0.39370078740157483"/>
  <pageSetup paperSize="9" scale="58" firstPageNumber="0"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MK863"/>
  <sheetViews>
    <sheetView topLeftCell="A843" zoomScaleNormal="100" workbookViewId="0">
      <selection activeCell="J874" sqref="J874"/>
    </sheetView>
  </sheetViews>
  <sheetFormatPr defaultColWidth="9" defaultRowHeight="14.4" x14ac:dyDescent="0.3"/>
  <cols>
    <col min="1" max="1" width="9.59765625" style="1" customWidth="1"/>
    <col min="2" max="2" width="10.59765625" style="1" customWidth="1"/>
    <col min="3" max="3" width="8.59765625" style="1" customWidth="1"/>
    <col min="4" max="4" width="60.59765625" style="1" customWidth="1"/>
    <col min="5" max="5" width="14.59765625" style="1" customWidth="1"/>
    <col min="6" max="6" width="10.59765625" style="1" customWidth="1"/>
    <col min="7" max="7" width="9.59765625" style="1" customWidth="1"/>
    <col min="8" max="10" width="10.59765625" style="1" customWidth="1"/>
    <col min="11" max="11" width="14" style="1" customWidth="1"/>
    <col min="12" max="1025" width="9" style="1"/>
  </cols>
  <sheetData>
    <row r="1" spans="1:10" ht="132" customHeight="1" x14ac:dyDescent="0.3">
      <c r="A1" s="161"/>
      <c r="B1" s="161"/>
      <c r="C1" s="161"/>
      <c r="D1" s="161"/>
      <c r="E1" s="161"/>
      <c r="F1" s="161"/>
      <c r="G1" s="161"/>
      <c r="H1" s="161"/>
      <c r="I1" s="161"/>
      <c r="J1" s="161"/>
    </row>
    <row r="2" spans="1:10" ht="20.25" customHeight="1" x14ac:dyDescent="0.3">
      <c r="A2" s="181" t="s">
        <v>35</v>
      </c>
      <c r="B2" s="181"/>
      <c r="C2" s="181"/>
      <c r="D2" s="181"/>
      <c r="E2" s="181" t="s">
        <v>1</v>
      </c>
      <c r="F2" s="181"/>
      <c r="G2" s="181" t="s">
        <v>2</v>
      </c>
      <c r="H2" s="181"/>
      <c r="I2" s="181" t="s">
        <v>3</v>
      </c>
      <c r="J2" s="181"/>
    </row>
    <row r="3" spans="1:10" ht="52.5" customHeight="1" x14ac:dyDescent="0.3">
      <c r="A3" s="181" t="str">
        <f>ORCAMENTO!A3</f>
        <v>AMPLIAÇÃO DA EMEIF "NOSSA SENHORA DE LOURDES"</v>
      </c>
      <c r="B3" s="181"/>
      <c r="C3" s="181"/>
      <c r="D3" s="181"/>
      <c r="E3" s="181" t="str">
        <f>ORCAMENTO!C3</f>
        <v>SINAPI - 02/2023 - Pará</v>
      </c>
      <c r="F3" s="181"/>
      <c r="G3" s="182">
        <f>ORCAMENTO!D3</f>
        <v>0.28820000000000001</v>
      </c>
      <c r="H3" s="181"/>
      <c r="I3" s="162" t="str">
        <f>ORCAMENTO!E3</f>
        <v>Desonerado: 0,00%</v>
      </c>
      <c r="J3" s="162"/>
    </row>
    <row r="4" spans="1:10" ht="18.75" customHeight="1" x14ac:dyDescent="0.3">
      <c r="A4" s="178" t="s">
        <v>35</v>
      </c>
      <c r="B4" s="178"/>
      <c r="C4" s="178"/>
      <c r="D4" s="178"/>
      <c r="E4" s="178"/>
      <c r="F4" s="178"/>
      <c r="G4" s="178"/>
      <c r="H4" s="178"/>
      <c r="I4" s="178"/>
      <c r="J4" s="178"/>
    </row>
    <row r="5" spans="1:10" ht="24" customHeight="1" thickBot="1" x14ac:dyDescent="0.35">
      <c r="A5" s="179" t="s">
        <v>36</v>
      </c>
      <c r="B5" s="179"/>
      <c r="C5" s="179"/>
      <c r="D5" s="179"/>
      <c r="E5" s="179"/>
      <c r="F5" s="179"/>
      <c r="G5" s="179"/>
      <c r="H5" s="179"/>
      <c r="I5" s="179"/>
      <c r="J5" s="179"/>
    </row>
    <row r="6" spans="1:10" s="86" customFormat="1" ht="18" customHeight="1" thickTop="1" x14ac:dyDescent="0.3">
      <c r="A6" s="130" t="s">
        <v>24</v>
      </c>
      <c r="B6" s="131" t="s">
        <v>17</v>
      </c>
      <c r="C6" s="130" t="s">
        <v>18</v>
      </c>
      <c r="D6" s="130" t="s">
        <v>5</v>
      </c>
      <c r="E6" s="180" t="s">
        <v>37</v>
      </c>
      <c r="F6" s="180"/>
      <c r="G6" s="132" t="s">
        <v>19</v>
      </c>
      <c r="H6" s="131" t="s">
        <v>20</v>
      </c>
      <c r="I6" s="131" t="s">
        <v>21</v>
      </c>
      <c r="J6" s="131" t="s">
        <v>6</v>
      </c>
    </row>
    <row r="7" spans="1:10" s="86" customFormat="1" ht="21" customHeight="1" x14ac:dyDescent="0.3">
      <c r="A7" s="125" t="s">
        <v>38</v>
      </c>
      <c r="B7" s="126" t="s">
        <v>267</v>
      </c>
      <c r="C7" s="125" t="s">
        <v>25</v>
      </c>
      <c r="D7" s="125" t="s">
        <v>268</v>
      </c>
      <c r="E7" s="176" t="s">
        <v>515</v>
      </c>
      <c r="F7" s="176"/>
      <c r="G7" s="127" t="s">
        <v>26</v>
      </c>
      <c r="H7" s="128">
        <v>1</v>
      </c>
      <c r="I7" s="129">
        <v>273.43</v>
      </c>
      <c r="J7" s="129">
        <v>273.43</v>
      </c>
    </row>
    <row r="8" spans="1:10" s="86" customFormat="1" ht="27" customHeight="1" x14ac:dyDescent="0.3">
      <c r="A8" s="91" t="s">
        <v>39</v>
      </c>
      <c r="B8" s="92" t="s">
        <v>516</v>
      </c>
      <c r="C8" s="91" t="s">
        <v>27</v>
      </c>
      <c r="D8" s="91" t="s">
        <v>517</v>
      </c>
      <c r="E8" s="174" t="s">
        <v>40</v>
      </c>
      <c r="F8" s="174"/>
      <c r="G8" s="93" t="s">
        <v>26</v>
      </c>
      <c r="H8" s="94">
        <v>1</v>
      </c>
      <c r="I8" s="95">
        <v>273.43</v>
      </c>
      <c r="J8" s="95">
        <v>273.43</v>
      </c>
    </row>
    <row r="9" spans="1:10" s="86" customFormat="1" ht="27.6" x14ac:dyDescent="0.3">
      <c r="A9" s="96"/>
      <c r="B9" s="96"/>
      <c r="C9" s="96"/>
      <c r="D9" s="96"/>
      <c r="E9" s="96" t="s">
        <v>41</v>
      </c>
      <c r="F9" s="97">
        <v>0</v>
      </c>
      <c r="G9" s="96" t="s">
        <v>42</v>
      </c>
      <c r="H9" s="97">
        <v>0</v>
      </c>
      <c r="I9" s="96" t="s">
        <v>43</v>
      </c>
      <c r="J9" s="97">
        <v>0</v>
      </c>
    </row>
    <row r="10" spans="1:10" s="86" customFormat="1" ht="15" customHeight="1" thickBot="1" x14ac:dyDescent="0.35">
      <c r="A10" s="134"/>
      <c r="B10" s="134"/>
      <c r="C10" s="134"/>
      <c r="D10" s="134"/>
      <c r="E10" s="134" t="s">
        <v>44</v>
      </c>
      <c r="F10" s="133">
        <v>78.8</v>
      </c>
      <c r="G10" s="134"/>
      <c r="H10" s="173" t="s">
        <v>45</v>
      </c>
      <c r="I10" s="173"/>
      <c r="J10" s="133">
        <v>352.23</v>
      </c>
    </row>
    <row r="11" spans="1:10" s="86" customFormat="1" ht="18" customHeight="1" thickTop="1" x14ac:dyDescent="0.3">
      <c r="A11" s="115" t="s">
        <v>269</v>
      </c>
      <c r="B11" s="116" t="s">
        <v>17</v>
      </c>
      <c r="C11" s="115" t="s">
        <v>18</v>
      </c>
      <c r="D11" s="115" t="s">
        <v>5</v>
      </c>
      <c r="E11" s="175" t="s">
        <v>37</v>
      </c>
      <c r="F11" s="175"/>
      <c r="G11" s="117" t="s">
        <v>19</v>
      </c>
      <c r="H11" s="116" t="s">
        <v>20</v>
      </c>
      <c r="I11" s="116" t="s">
        <v>21</v>
      </c>
      <c r="J11" s="116" t="s">
        <v>6</v>
      </c>
    </row>
    <row r="12" spans="1:10" s="86" customFormat="1" ht="27" customHeight="1" x14ac:dyDescent="0.3">
      <c r="A12" s="125" t="s">
        <v>38</v>
      </c>
      <c r="B12" s="126" t="s">
        <v>270</v>
      </c>
      <c r="C12" s="125" t="s">
        <v>27</v>
      </c>
      <c r="D12" s="125" t="s">
        <v>271</v>
      </c>
      <c r="E12" s="176" t="s">
        <v>518</v>
      </c>
      <c r="F12" s="176"/>
      <c r="G12" s="127" t="s">
        <v>29</v>
      </c>
      <c r="H12" s="128">
        <v>1</v>
      </c>
      <c r="I12" s="129">
        <v>55.350000000000009</v>
      </c>
      <c r="J12" s="129">
        <v>55.35</v>
      </c>
    </row>
    <row r="13" spans="1:10" s="86" customFormat="1" ht="27" customHeight="1" x14ac:dyDescent="0.3">
      <c r="A13" s="98" t="s">
        <v>46</v>
      </c>
      <c r="B13" s="99" t="s">
        <v>519</v>
      </c>
      <c r="C13" s="98" t="s">
        <v>27</v>
      </c>
      <c r="D13" s="98" t="s">
        <v>59</v>
      </c>
      <c r="E13" s="177" t="s">
        <v>49</v>
      </c>
      <c r="F13" s="177"/>
      <c r="G13" s="100" t="s">
        <v>50</v>
      </c>
      <c r="H13" s="101">
        <v>0.35630000000000001</v>
      </c>
      <c r="I13" s="102">
        <v>19.43</v>
      </c>
      <c r="J13" s="102">
        <v>6.92</v>
      </c>
    </row>
    <row r="14" spans="1:10" s="86" customFormat="1" ht="27" customHeight="1" x14ac:dyDescent="0.3">
      <c r="A14" s="98" t="s">
        <v>46</v>
      </c>
      <c r="B14" s="99" t="s">
        <v>520</v>
      </c>
      <c r="C14" s="98" t="s">
        <v>27</v>
      </c>
      <c r="D14" s="98" t="s">
        <v>521</v>
      </c>
      <c r="E14" s="177" t="s">
        <v>49</v>
      </c>
      <c r="F14" s="177"/>
      <c r="G14" s="100" t="s">
        <v>50</v>
      </c>
      <c r="H14" s="101">
        <v>0.71250000000000002</v>
      </c>
      <c r="I14" s="102">
        <v>23.47</v>
      </c>
      <c r="J14" s="102">
        <v>16.72</v>
      </c>
    </row>
    <row r="15" spans="1:10" s="86" customFormat="1" ht="27" customHeight="1" x14ac:dyDescent="0.3">
      <c r="A15" s="98" t="s">
        <v>46</v>
      </c>
      <c r="B15" s="99" t="s">
        <v>522</v>
      </c>
      <c r="C15" s="98" t="s">
        <v>27</v>
      </c>
      <c r="D15" s="98" t="s">
        <v>523</v>
      </c>
      <c r="E15" s="177" t="s">
        <v>56</v>
      </c>
      <c r="F15" s="177"/>
      <c r="G15" s="100" t="s">
        <v>57</v>
      </c>
      <c r="H15" s="101">
        <v>3.8999999999999998E-3</v>
      </c>
      <c r="I15" s="102">
        <v>25.69</v>
      </c>
      <c r="J15" s="102">
        <v>0.1</v>
      </c>
    </row>
    <row r="16" spans="1:10" s="86" customFormat="1" ht="27" customHeight="1" x14ac:dyDescent="0.3">
      <c r="A16" s="98" t="s">
        <v>46</v>
      </c>
      <c r="B16" s="99" t="s">
        <v>524</v>
      </c>
      <c r="C16" s="98" t="s">
        <v>27</v>
      </c>
      <c r="D16" s="98" t="s">
        <v>525</v>
      </c>
      <c r="E16" s="177" t="s">
        <v>56</v>
      </c>
      <c r="F16" s="177"/>
      <c r="G16" s="100" t="s">
        <v>58</v>
      </c>
      <c r="H16" s="101">
        <v>1.6799999999999999E-2</v>
      </c>
      <c r="I16" s="102">
        <v>24.19</v>
      </c>
      <c r="J16" s="102">
        <v>0.4</v>
      </c>
    </row>
    <row r="17" spans="1:10" s="86" customFormat="1" ht="27" customHeight="1" x14ac:dyDescent="0.3">
      <c r="A17" s="98" t="s">
        <v>46</v>
      </c>
      <c r="B17" s="99" t="s">
        <v>526</v>
      </c>
      <c r="C17" s="98" t="s">
        <v>27</v>
      </c>
      <c r="D17" s="98" t="s">
        <v>527</v>
      </c>
      <c r="E17" s="177" t="s">
        <v>55</v>
      </c>
      <c r="F17" s="177"/>
      <c r="G17" s="100" t="s">
        <v>28</v>
      </c>
      <c r="H17" s="101">
        <v>4.5999999999999999E-3</v>
      </c>
      <c r="I17" s="102">
        <v>588.91</v>
      </c>
      <c r="J17" s="102">
        <v>2.7</v>
      </c>
    </row>
    <row r="18" spans="1:10" s="86" customFormat="1" ht="27" customHeight="1" x14ac:dyDescent="0.3">
      <c r="A18" s="98" t="s">
        <v>46</v>
      </c>
      <c r="B18" s="99" t="s">
        <v>528</v>
      </c>
      <c r="C18" s="98" t="s">
        <v>27</v>
      </c>
      <c r="D18" s="98" t="s">
        <v>529</v>
      </c>
      <c r="E18" s="177" t="s">
        <v>518</v>
      </c>
      <c r="F18" s="177"/>
      <c r="G18" s="100" t="s">
        <v>30</v>
      </c>
      <c r="H18" s="101">
        <v>1.5</v>
      </c>
      <c r="I18" s="102">
        <v>2.21</v>
      </c>
      <c r="J18" s="102">
        <v>3.31</v>
      </c>
    </row>
    <row r="19" spans="1:10" s="86" customFormat="1" ht="27" customHeight="1" x14ac:dyDescent="0.3">
      <c r="A19" s="91" t="s">
        <v>39</v>
      </c>
      <c r="B19" s="92" t="s">
        <v>530</v>
      </c>
      <c r="C19" s="91" t="s">
        <v>27</v>
      </c>
      <c r="D19" s="91" t="s">
        <v>531</v>
      </c>
      <c r="E19" s="174" t="s">
        <v>40</v>
      </c>
      <c r="F19" s="174"/>
      <c r="G19" s="93" t="s">
        <v>29</v>
      </c>
      <c r="H19" s="94">
        <v>0.74450000000000005</v>
      </c>
      <c r="I19" s="95">
        <v>6.76</v>
      </c>
      <c r="J19" s="95">
        <v>5.03</v>
      </c>
    </row>
    <row r="20" spans="1:10" s="86" customFormat="1" ht="27" customHeight="1" x14ac:dyDescent="0.3">
      <c r="A20" s="91" t="s">
        <v>39</v>
      </c>
      <c r="B20" s="92" t="s">
        <v>532</v>
      </c>
      <c r="C20" s="91" t="s">
        <v>27</v>
      </c>
      <c r="D20" s="91" t="s">
        <v>533</v>
      </c>
      <c r="E20" s="174" t="s">
        <v>40</v>
      </c>
      <c r="F20" s="174"/>
      <c r="G20" s="93" t="s">
        <v>29</v>
      </c>
      <c r="H20" s="94">
        <v>0.41249999999999998</v>
      </c>
      <c r="I20" s="95">
        <v>24.3</v>
      </c>
      <c r="J20" s="95">
        <v>10.02</v>
      </c>
    </row>
    <row r="21" spans="1:10" s="86" customFormat="1" ht="21" customHeight="1" x14ac:dyDescent="0.3">
      <c r="A21" s="91" t="s">
        <v>39</v>
      </c>
      <c r="B21" s="92" t="s">
        <v>534</v>
      </c>
      <c r="C21" s="91" t="s">
        <v>27</v>
      </c>
      <c r="D21" s="91" t="s">
        <v>535</v>
      </c>
      <c r="E21" s="174" t="s">
        <v>40</v>
      </c>
      <c r="F21" s="174"/>
      <c r="G21" s="93" t="s">
        <v>53</v>
      </c>
      <c r="H21" s="94">
        <v>0.111</v>
      </c>
      <c r="I21" s="95">
        <v>23.44</v>
      </c>
      <c r="J21" s="95">
        <v>2.6</v>
      </c>
    </row>
    <row r="22" spans="1:10" s="86" customFormat="1" ht="21" customHeight="1" x14ac:dyDescent="0.3">
      <c r="A22" s="91" t="s">
        <v>39</v>
      </c>
      <c r="B22" s="92" t="s">
        <v>83</v>
      </c>
      <c r="C22" s="91" t="s">
        <v>27</v>
      </c>
      <c r="D22" s="91" t="s">
        <v>536</v>
      </c>
      <c r="E22" s="174" t="s">
        <v>40</v>
      </c>
      <c r="F22" s="174"/>
      <c r="G22" s="93" t="s">
        <v>72</v>
      </c>
      <c r="H22" s="94">
        <v>2.5600000000000001E-2</v>
      </c>
      <c r="I22" s="95">
        <v>33.15</v>
      </c>
      <c r="J22" s="95">
        <v>0.84</v>
      </c>
    </row>
    <row r="23" spans="1:10" s="86" customFormat="1" ht="21" customHeight="1" x14ac:dyDescent="0.3">
      <c r="A23" s="91" t="s">
        <v>39</v>
      </c>
      <c r="B23" s="92" t="s">
        <v>537</v>
      </c>
      <c r="C23" s="91" t="s">
        <v>27</v>
      </c>
      <c r="D23" s="91" t="s">
        <v>538</v>
      </c>
      <c r="E23" s="174" t="s">
        <v>40</v>
      </c>
      <c r="F23" s="174"/>
      <c r="G23" s="93" t="s">
        <v>29</v>
      </c>
      <c r="H23" s="94">
        <v>0.55000000000000004</v>
      </c>
      <c r="I23" s="95">
        <v>12.21</v>
      </c>
      <c r="J23" s="95">
        <v>6.71</v>
      </c>
    </row>
    <row r="24" spans="1:10" s="86" customFormat="1" ht="27.6" x14ac:dyDescent="0.3">
      <c r="A24" s="96"/>
      <c r="B24" s="96"/>
      <c r="C24" s="96"/>
      <c r="D24" s="96"/>
      <c r="E24" s="96" t="s">
        <v>41</v>
      </c>
      <c r="F24" s="97">
        <v>18.91</v>
      </c>
      <c r="G24" s="96" t="s">
        <v>42</v>
      </c>
      <c r="H24" s="97">
        <v>0</v>
      </c>
      <c r="I24" s="96" t="s">
        <v>43</v>
      </c>
      <c r="J24" s="97">
        <v>18.91</v>
      </c>
    </row>
    <row r="25" spans="1:10" s="86" customFormat="1" ht="15" customHeight="1" thickBot="1" x14ac:dyDescent="0.35">
      <c r="A25" s="134"/>
      <c r="B25" s="134"/>
      <c r="C25" s="134"/>
      <c r="D25" s="134"/>
      <c r="E25" s="134" t="s">
        <v>44</v>
      </c>
      <c r="F25" s="133">
        <v>15.95</v>
      </c>
      <c r="G25" s="134"/>
      <c r="H25" s="173" t="s">
        <v>45</v>
      </c>
      <c r="I25" s="173"/>
      <c r="J25" s="133">
        <v>71.3</v>
      </c>
    </row>
    <row r="26" spans="1:10" s="86" customFormat="1" ht="18" customHeight="1" thickTop="1" x14ac:dyDescent="0.3">
      <c r="A26" s="115" t="s">
        <v>272</v>
      </c>
      <c r="B26" s="116" t="s">
        <v>17</v>
      </c>
      <c r="C26" s="115" t="s">
        <v>18</v>
      </c>
      <c r="D26" s="115" t="s">
        <v>5</v>
      </c>
      <c r="E26" s="175" t="s">
        <v>37</v>
      </c>
      <c r="F26" s="175"/>
      <c r="G26" s="117" t="s">
        <v>19</v>
      </c>
      <c r="H26" s="116" t="s">
        <v>20</v>
      </c>
      <c r="I26" s="116" t="s">
        <v>21</v>
      </c>
      <c r="J26" s="116" t="s">
        <v>6</v>
      </c>
    </row>
    <row r="27" spans="1:10" s="86" customFormat="1" ht="27.75" customHeight="1" x14ac:dyDescent="0.3">
      <c r="A27" s="125" t="s">
        <v>38</v>
      </c>
      <c r="B27" s="126" t="s">
        <v>273</v>
      </c>
      <c r="C27" s="125" t="s">
        <v>27</v>
      </c>
      <c r="D27" s="125" t="s">
        <v>274</v>
      </c>
      <c r="E27" s="176" t="s">
        <v>515</v>
      </c>
      <c r="F27" s="176"/>
      <c r="G27" s="127" t="s">
        <v>26</v>
      </c>
      <c r="H27" s="128">
        <v>1</v>
      </c>
      <c r="I27" s="129">
        <v>919.70000000000016</v>
      </c>
      <c r="J27" s="129">
        <v>919.7</v>
      </c>
    </row>
    <row r="28" spans="1:10" s="86" customFormat="1" ht="27.75" customHeight="1" x14ac:dyDescent="0.3">
      <c r="A28" s="98" t="s">
        <v>46</v>
      </c>
      <c r="B28" s="99" t="s">
        <v>539</v>
      </c>
      <c r="C28" s="98" t="s">
        <v>27</v>
      </c>
      <c r="D28" s="98" t="s">
        <v>540</v>
      </c>
      <c r="E28" s="177" t="s">
        <v>55</v>
      </c>
      <c r="F28" s="177"/>
      <c r="G28" s="100" t="s">
        <v>28</v>
      </c>
      <c r="H28" s="101">
        <v>2.69E-2</v>
      </c>
      <c r="I28" s="102">
        <v>967.71</v>
      </c>
      <c r="J28" s="102">
        <v>26.03</v>
      </c>
    </row>
    <row r="29" spans="1:10" s="86" customFormat="1" ht="27.75" customHeight="1" x14ac:dyDescent="0.3">
      <c r="A29" s="98" t="s">
        <v>46</v>
      </c>
      <c r="B29" s="99" t="s">
        <v>541</v>
      </c>
      <c r="C29" s="98" t="s">
        <v>27</v>
      </c>
      <c r="D29" s="98" t="s">
        <v>542</v>
      </c>
      <c r="E29" s="177" t="s">
        <v>63</v>
      </c>
      <c r="F29" s="177"/>
      <c r="G29" s="100" t="s">
        <v>30</v>
      </c>
      <c r="H29" s="101">
        <v>2.52E-2</v>
      </c>
      <c r="I29" s="102">
        <v>69.75</v>
      </c>
      <c r="J29" s="102">
        <v>1.75</v>
      </c>
    </row>
    <row r="30" spans="1:10" s="86" customFormat="1" ht="27.75" customHeight="1" x14ac:dyDescent="0.3">
      <c r="A30" s="98" t="s">
        <v>46</v>
      </c>
      <c r="B30" s="99" t="s">
        <v>543</v>
      </c>
      <c r="C30" s="98" t="s">
        <v>27</v>
      </c>
      <c r="D30" s="98" t="s">
        <v>544</v>
      </c>
      <c r="E30" s="177" t="s">
        <v>63</v>
      </c>
      <c r="F30" s="177"/>
      <c r="G30" s="100" t="s">
        <v>30</v>
      </c>
      <c r="H30" s="101">
        <v>5.04E-2</v>
      </c>
      <c r="I30" s="102">
        <v>26.26</v>
      </c>
      <c r="J30" s="102">
        <v>1.32</v>
      </c>
    </row>
    <row r="31" spans="1:10" s="86" customFormat="1" ht="27" customHeight="1" x14ac:dyDescent="0.3">
      <c r="A31" s="98" t="s">
        <v>46</v>
      </c>
      <c r="B31" s="99" t="s">
        <v>520</v>
      </c>
      <c r="C31" s="98" t="s">
        <v>27</v>
      </c>
      <c r="D31" s="98" t="s">
        <v>521</v>
      </c>
      <c r="E31" s="177" t="s">
        <v>49</v>
      </c>
      <c r="F31" s="177"/>
      <c r="G31" s="100" t="s">
        <v>50</v>
      </c>
      <c r="H31" s="101">
        <v>0.97940000000000005</v>
      </c>
      <c r="I31" s="102">
        <v>23.47</v>
      </c>
      <c r="J31" s="102">
        <v>22.98</v>
      </c>
    </row>
    <row r="32" spans="1:10" s="86" customFormat="1" ht="27" customHeight="1" x14ac:dyDescent="0.3">
      <c r="A32" s="98" t="s">
        <v>46</v>
      </c>
      <c r="B32" s="99" t="s">
        <v>33</v>
      </c>
      <c r="C32" s="98" t="s">
        <v>27</v>
      </c>
      <c r="D32" s="98" t="s">
        <v>34</v>
      </c>
      <c r="E32" s="177" t="s">
        <v>75</v>
      </c>
      <c r="F32" s="177"/>
      <c r="G32" s="100" t="s">
        <v>26</v>
      </c>
      <c r="H32" s="101">
        <v>3.7456999999999998</v>
      </c>
      <c r="I32" s="102">
        <v>16.93</v>
      </c>
      <c r="J32" s="102">
        <v>63.41</v>
      </c>
    </row>
    <row r="33" spans="1:10" s="86" customFormat="1" ht="39" customHeight="1" x14ac:dyDescent="0.3">
      <c r="A33" s="98" t="s">
        <v>46</v>
      </c>
      <c r="B33" s="99" t="s">
        <v>545</v>
      </c>
      <c r="C33" s="98" t="s">
        <v>27</v>
      </c>
      <c r="D33" s="98" t="s">
        <v>546</v>
      </c>
      <c r="E33" s="177" t="s">
        <v>87</v>
      </c>
      <c r="F33" s="177"/>
      <c r="G33" s="100" t="s">
        <v>29</v>
      </c>
      <c r="H33" s="101">
        <v>0.25180000000000002</v>
      </c>
      <c r="I33" s="102">
        <v>2.92</v>
      </c>
      <c r="J33" s="102">
        <v>0.73</v>
      </c>
    </row>
    <row r="34" spans="1:10" s="86" customFormat="1" ht="39" customHeight="1" x14ac:dyDescent="0.3">
      <c r="A34" s="98" t="s">
        <v>46</v>
      </c>
      <c r="B34" s="99" t="s">
        <v>547</v>
      </c>
      <c r="C34" s="98" t="s">
        <v>27</v>
      </c>
      <c r="D34" s="98" t="s">
        <v>548</v>
      </c>
      <c r="E34" s="177" t="s">
        <v>87</v>
      </c>
      <c r="F34" s="177"/>
      <c r="G34" s="100" t="s">
        <v>29</v>
      </c>
      <c r="H34" s="101">
        <v>0.2266</v>
      </c>
      <c r="I34" s="102">
        <v>1.48</v>
      </c>
      <c r="J34" s="102">
        <v>0.33</v>
      </c>
    </row>
    <row r="35" spans="1:10" s="86" customFormat="1" ht="27" customHeight="1" x14ac:dyDescent="0.3">
      <c r="A35" s="98" t="s">
        <v>46</v>
      </c>
      <c r="B35" s="99" t="s">
        <v>327</v>
      </c>
      <c r="C35" s="98" t="s">
        <v>27</v>
      </c>
      <c r="D35" s="98" t="s">
        <v>328</v>
      </c>
      <c r="E35" s="177" t="s">
        <v>549</v>
      </c>
      <c r="F35" s="177"/>
      <c r="G35" s="100" t="s">
        <v>26</v>
      </c>
      <c r="H35" s="101">
        <v>6.3399999999999998E-2</v>
      </c>
      <c r="I35" s="102">
        <v>457.82</v>
      </c>
      <c r="J35" s="102">
        <v>29.02</v>
      </c>
    </row>
    <row r="36" spans="1:10" s="86" customFormat="1" ht="27" customHeight="1" x14ac:dyDescent="0.3">
      <c r="A36" s="98" t="s">
        <v>46</v>
      </c>
      <c r="B36" s="99" t="s">
        <v>550</v>
      </c>
      <c r="C36" s="98" t="s">
        <v>27</v>
      </c>
      <c r="D36" s="98" t="s">
        <v>551</v>
      </c>
      <c r="E36" s="177" t="s">
        <v>63</v>
      </c>
      <c r="F36" s="177"/>
      <c r="G36" s="100" t="s">
        <v>29</v>
      </c>
      <c r="H36" s="101">
        <v>0.25180000000000002</v>
      </c>
      <c r="I36" s="102">
        <v>10.1</v>
      </c>
      <c r="J36" s="102">
        <v>2.54</v>
      </c>
    </row>
    <row r="37" spans="1:10" s="86" customFormat="1" ht="27" customHeight="1" x14ac:dyDescent="0.3">
      <c r="A37" s="98" t="s">
        <v>46</v>
      </c>
      <c r="B37" s="99" t="s">
        <v>552</v>
      </c>
      <c r="C37" s="98" t="s">
        <v>27</v>
      </c>
      <c r="D37" s="98" t="s">
        <v>553</v>
      </c>
      <c r="E37" s="177" t="s">
        <v>63</v>
      </c>
      <c r="F37" s="177"/>
      <c r="G37" s="100" t="s">
        <v>29</v>
      </c>
      <c r="H37" s="101">
        <v>0.2266</v>
      </c>
      <c r="I37" s="102">
        <v>11</v>
      </c>
      <c r="J37" s="102">
        <v>2.4900000000000002</v>
      </c>
    </row>
    <row r="38" spans="1:10" s="86" customFormat="1" ht="27" customHeight="1" x14ac:dyDescent="0.3">
      <c r="A38" s="98" t="s">
        <v>46</v>
      </c>
      <c r="B38" s="99" t="s">
        <v>554</v>
      </c>
      <c r="C38" s="98" t="s">
        <v>27</v>
      </c>
      <c r="D38" s="98" t="s">
        <v>555</v>
      </c>
      <c r="E38" s="177" t="s">
        <v>63</v>
      </c>
      <c r="F38" s="177"/>
      <c r="G38" s="100" t="s">
        <v>30</v>
      </c>
      <c r="H38" s="101">
        <v>7.5499999999999998E-2</v>
      </c>
      <c r="I38" s="102">
        <v>12.63</v>
      </c>
      <c r="J38" s="102">
        <v>0.95</v>
      </c>
    </row>
    <row r="39" spans="1:10" s="86" customFormat="1" ht="27" customHeight="1" x14ac:dyDescent="0.3">
      <c r="A39" s="98" t="s">
        <v>46</v>
      </c>
      <c r="B39" s="99" t="s">
        <v>556</v>
      </c>
      <c r="C39" s="98" t="s">
        <v>27</v>
      </c>
      <c r="D39" s="98" t="s">
        <v>557</v>
      </c>
      <c r="E39" s="177" t="s">
        <v>63</v>
      </c>
      <c r="F39" s="177"/>
      <c r="G39" s="100" t="s">
        <v>29</v>
      </c>
      <c r="H39" s="101">
        <v>0.62190000000000001</v>
      </c>
      <c r="I39" s="102">
        <v>2.82</v>
      </c>
      <c r="J39" s="102">
        <v>1.75</v>
      </c>
    </row>
    <row r="40" spans="1:10" s="86" customFormat="1" ht="27" customHeight="1" x14ac:dyDescent="0.3">
      <c r="A40" s="98" t="s">
        <v>46</v>
      </c>
      <c r="B40" s="99" t="s">
        <v>558</v>
      </c>
      <c r="C40" s="98" t="s">
        <v>27</v>
      </c>
      <c r="D40" s="98" t="s">
        <v>559</v>
      </c>
      <c r="E40" s="177" t="s">
        <v>63</v>
      </c>
      <c r="F40" s="177"/>
      <c r="G40" s="100" t="s">
        <v>29</v>
      </c>
      <c r="H40" s="101">
        <v>0.67979999999999996</v>
      </c>
      <c r="I40" s="102">
        <v>4.08</v>
      </c>
      <c r="J40" s="102">
        <v>2.77</v>
      </c>
    </row>
    <row r="41" spans="1:10" s="86" customFormat="1" ht="27" customHeight="1" x14ac:dyDescent="0.3">
      <c r="A41" s="98" t="s">
        <v>46</v>
      </c>
      <c r="B41" s="99" t="s">
        <v>560</v>
      </c>
      <c r="C41" s="98" t="s">
        <v>27</v>
      </c>
      <c r="D41" s="98" t="s">
        <v>561</v>
      </c>
      <c r="E41" s="177" t="s">
        <v>63</v>
      </c>
      <c r="F41" s="177"/>
      <c r="G41" s="100" t="s">
        <v>30</v>
      </c>
      <c r="H41" s="101">
        <v>0.12590000000000001</v>
      </c>
      <c r="I41" s="102">
        <v>11.27</v>
      </c>
      <c r="J41" s="102">
        <v>1.41</v>
      </c>
    </row>
    <row r="42" spans="1:10" s="86" customFormat="1" ht="27" customHeight="1" x14ac:dyDescent="0.3">
      <c r="A42" s="98" t="s">
        <v>46</v>
      </c>
      <c r="B42" s="99" t="s">
        <v>562</v>
      </c>
      <c r="C42" s="98" t="s">
        <v>27</v>
      </c>
      <c r="D42" s="98" t="s">
        <v>563</v>
      </c>
      <c r="E42" s="177" t="s">
        <v>63</v>
      </c>
      <c r="F42" s="177"/>
      <c r="G42" s="100" t="s">
        <v>30</v>
      </c>
      <c r="H42" s="101">
        <v>5.04E-2</v>
      </c>
      <c r="I42" s="102">
        <v>25.56</v>
      </c>
      <c r="J42" s="102">
        <v>1.28</v>
      </c>
    </row>
    <row r="43" spans="1:10" s="86" customFormat="1" ht="27" customHeight="1" x14ac:dyDescent="0.3">
      <c r="A43" s="98" t="s">
        <v>46</v>
      </c>
      <c r="B43" s="99" t="s">
        <v>564</v>
      </c>
      <c r="C43" s="98" t="s">
        <v>27</v>
      </c>
      <c r="D43" s="98" t="s">
        <v>565</v>
      </c>
      <c r="E43" s="177" t="s">
        <v>63</v>
      </c>
      <c r="F43" s="177"/>
      <c r="G43" s="100" t="s">
        <v>30</v>
      </c>
      <c r="H43" s="101">
        <v>2.52E-2</v>
      </c>
      <c r="I43" s="102">
        <v>61.57</v>
      </c>
      <c r="J43" s="102">
        <v>1.55</v>
      </c>
    </row>
    <row r="44" spans="1:10" s="86" customFormat="1" ht="39" customHeight="1" x14ac:dyDescent="0.3">
      <c r="A44" s="98" t="s">
        <v>46</v>
      </c>
      <c r="B44" s="99" t="s">
        <v>566</v>
      </c>
      <c r="C44" s="98" t="s">
        <v>27</v>
      </c>
      <c r="D44" s="98" t="s">
        <v>567</v>
      </c>
      <c r="E44" s="177" t="s">
        <v>230</v>
      </c>
      <c r="F44" s="177"/>
      <c r="G44" s="100" t="s">
        <v>26</v>
      </c>
      <c r="H44" s="101">
        <v>1.4396</v>
      </c>
      <c r="I44" s="102">
        <v>21.62</v>
      </c>
      <c r="J44" s="102">
        <v>31.12</v>
      </c>
    </row>
    <row r="45" spans="1:10" s="86" customFormat="1" ht="27" customHeight="1" x14ac:dyDescent="0.3">
      <c r="A45" s="98" t="s">
        <v>46</v>
      </c>
      <c r="B45" s="99" t="s">
        <v>283</v>
      </c>
      <c r="C45" s="98" t="s">
        <v>27</v>
      </c>
      <c r="D45" s="98" t="s">
        <v>284</v>
      </c>
      <c r="E45" s="177" t="s">
        <v>70</v>
      </c>
      <c r="F45" s="177"/>
      <c r="G45" s="100" t="s">
        <v>28</v>
      </c>
      <c r="H45" s="101">
        <v>2.6200000000000001E-2</v>
      </c>
      <c r="I45" s="102">
        <v>75.59</v>
      </c>
      <c r="J45" s="102">
        <v>1.98</v>
      </c>
    </row>
    <row r="46" spans="1:10" s="86" customFormat="1" ht="39" customHeight="1" x14ac:dyDescent="0.3">
      <c r="A46" s="98" t="s">
        <v>46</v>
      </c>
      <c r="B46" s="99" t="s">
        <v>239</v>
      </c>
      <c r="C46" s="98" t="s">
        <v>27</v>
      </c>
      <c r="D46" s="98" t="s">
        <v>240</v>
      </c>
      <c r="E46" s="177" t="s">
        <v>230</v>
      </c>
      <c r="F46" s="177"/>
      <c r="G46" s="100" t="s">
        <v>26</v>
      </c>
      <c r="H46" s="101">
        <v>1.4396</v>
      </c>
      <c r="I46" s="102">
        <v>72.180000000000007</v>
      </c>
      <c r="J46" s="102">
        <v>103.91</v>
      </c>
    </row>
    <row r="47" spans="1:10" s="86" customFormat="1" ht="39" customHeight="1" x14ac:dyDescent="0.3">
      <c r="A47" s="98" t="s">
        <v>46</v>
      </c>
      <c r="B47" s="99" t="s">
        <v>568</v>
      </c>
      <c r="C47" s="98" t="s">
        <v>27</v>
      </c>
      <c r="D47" s="98" t="s">
        <v>569</v>
      </c>
      <c r="E47" s="177" t="s">
        <v>549</v>
      </c>
      <c r="F47" s="177"/>
      <c r="G47" s="100" t="s">
        <v>26</v>
      </c>
      <c r="H47" s="101">
        <v>7.5499999999999998E-2</v>
      </c>
      <c r="I47" s="102">
        <v>427.66</v>
      </c>
      <c r="J47" s="102">
        <v>32.28</v>
      </c>
    </row>
    <row r="48" spans="1:10" s="86" customFormat="1" ht="27" customHeight="1" x14ac:dyDescent="0.3">
      <c r="A48" s="98" t="s">
        <v>46</v>
      </c>
      <c r="B48" s="99" t="s">
        <v>570</v>
      </c>
      <c r="C48" s="98" t="s">
        <v>27</v>
      </c>
      <c r="D48" s="98" t="s">
        <v>571</v>
      </c>
      <c r="E48" s="177" t="s">
        <v>55</v>
      </c>
      <c r="F48" s="177"/>
      <c r="G48" s="100" t="s">
        <v>26</v>
      </c>
      <c r="H48" s="101">
        <v>6.0000000000000001E-3</v>
      </c>
      <c r="I48" s="102">
        <v>22.65</v>
      </c>
      <c r="J48" s="102">
        <v>0.13</v>
      </c>
    </row>
    <row r="49" spans="1:10" s="86" customFormat="1" ht="27" customHeight="1" x14ac:dyDescent="0.3">
      <c r="A49" s="98" t="s">
        <v>46</v>
      </c>
      <c r="B49" s="99" t="s">
        <v>572</v>
      </c>
      <c r="C49" s="98" t="s">
        <v>27</v>
      </c>
      <c r="D49" s="98" t="s">
        <v>573</v>
      </c>
      <c r="E49" s="177" t="s">
        <v>55</v>
      </c>
      <c r="F49" s="177"/>
      <c r="G49" s="100" t="s">
        <v>26</v>
      </c>
      <c r="H49" s="101">
        <v>1.4396</v>
      </c>
      <c r="I49" s="102">
        <v>37.76</v>
      </c>
      <c r="J49" s="102">
        <v>54.35</v>
      </c>
    </row>
    <row r="50" spans="1:10" s="86" customFormat="1" ht="27" customHeight="1" x14ac:dyDescent="0.3">
      <c r="A50" s="98" t="s">
        <v>46</v>
      </c>
      <c r="B50" s="99" t="s">
        <v>574</v>
      </c>
      <c r="C50" s="98" t="s">
        <v>27</v>
      </c>
      <c r="D50" s="98" t="s">
        <v>575</v>
      </c>
      <c r="E50" s="177" t="s">
        <v>63</v>
      </c>
      <c r="F50" s="177"/>
      <c r="G50" s="100" t="s">
        <v>30</v>
      </c>
      <c r="H50" s="101">
        <v>5.04E-2</v>
      </c>
      <c r="I50" s="102">
        <v>23.06</v>
      </c>
      <c r="J50" s="102">
        <v>1.1599999999999999</v>
      </c>
    </row>
    <row r="51" spans="1:10" s="86" customFormat="1" ht="27" customHeight="1" x14ac:dyDescent="0.3">
      <c r="A51" s="98" t="s">
        <v>46</v>
      </c>
      <c r="B51" s="99" t="s">
        <v>576</v>
      </c>
      <c r="C51" s="98" t="s">
        <v>27</v>
      </c>
      <c r="D51" s="98" t="s">
        <v>577</v>
      </c>
      <c r="E51" s="177" t="s">
        <v>63</v>
      </c>
      <c r="F51" s="177"/>
      <c r="G51" s="100" t="s">
        <v>30</v>
      </c>
      <c r="H51" s="101">
        <v>2.52E-2</v>
      </c>
      <c r="I51" s="102">
        <v>19.809999999999999</v>
      </c>
      <c r="J51" s="102">
        <v>0.49</v>
      </c>
    </row>
    <row r="52" spans="1:10" s="86" customFormat="1" ht="27" customHeight="1" x14ac:dyDescent="0.3">
      <c r="A52" s="98" t="s">
        <v>46</v>
      </c>
      <c r="B52" s="99" t="s">
        <v>578</v>
      </c>
      <c r="C52" s="98" t="s">
        <v>27</v>
      </c>
      <c r="D52" s="98" t="s">
        <v>579</v>
      </c>
      <c r="E52" s="177" t="s">
        <v>70</v>
      </c>
      <c r="F52" s="177"/>
      <c r="G52" s="100" t="s">
        <v>28</v>
      </c>
      <c r="H52" s="101">
        <v>6.7000000000000002E-3</v>
      </c>
      <c r="I52" s="102">
        <v>45.74</v>
      </c>
      <c r="J52" s="102">
        <v>0.3</v>
      </c>
    </row>
    <row r="53" spans="1:10" s="86" customFormat="1" ht="27" customHeight="1" x14ac:dyDescent="0.3">
      <c r="A53" s="98" t="s">
        <v>46</v>
      </c>
      <c r="B53" s="99" t="s">
        <v>580</v>
      </c>
      <c r="C53" s="98" t="s">
        <v>27</v>
      </c>
      <c r="D53" s="98" t="s">
        <v>581</v>
      </c>
      <c r="E53" s="177" t="s">
        <v>63</v>
      </c>
      <c r="F53" s="177"/>
      <c r="G53" s="100" t="s">
        <v>30</v>
      </c>
      <c r="H53" s="101">
        <v>0.1007</v>
      </c>
      <c r="I53" s="102">
        <v>154.57</v>
      </c>
      <c r="J53" s="102">
        <v>15.56</v>
      </c>
    </row>
    <row r="54" spans="1:10" s="86" customFormat="1" ht="27" customHeight="1" x14ac:dyDescent="0.3">
      <c r="A54" s="98" t="s">
        <v>46</v>
      </c>
      <c r="B54" s="99" t="s">
        <v>582</v>
      </c>
      <c r="C54" s="98" t="s">
        <v>27</v>
      </c>
      <c r="D54" s="98" t="s">
        <v>583</v>
      </c>
      <c r="E54" s="177" t="s">
        <v>63</v>
      </c>
      <c r="F54" s="177"/>
      <c r="G54" s="100" t="s">
        <v>30</v>
      </c>
      <c r="H54" s="101">
        <v>2.52E-2</v>
      </c>
      <c r="I54" s="102">
        <v>142.15</v>
      </c>
      <c r="J54" s="102">
        <v>3.58</v>
      </c>
    </row>
    <row r="55" spans="1:10" s="86" customFormat="1" ht="27" customHeight="1" x14ac:dyDescent="0.3">
      <c r="A55" s="98" t="s">
        <v>46</v>
      </c>
      <c r="B55" s="99" t="s">
        <v>584</v>
      </c>
      <c r="C55" s="98" t="s">
        <v>27</v>
      </c>
      <c r="D55" s="98" t="s">
        <v>585</v>
      </c>
      <c r="E55" s="177" t="s">
        <v>63</v>
      </c>
      <c r="F55" s="177"/>
      <c r="G55" s="100" t="s">
        <v>30</v>
      </c>
      <c r="H55" s="101">
        <v>2.52E-2</v>
      </c>
      <c r="I55" s="102">
        <v>24.57</v>
      </c>
      <c r="J55" s="102">
        <v>0.61</v>
      </c>
    </row>
    <row r="56" spans="1:10" s="86" customFormat="1" ht="27" customHeight="1" x14ac:dyDescent="0.3">
      <c r="A56" s="98" t="s">
        <v>46</v>
      </c>
      <c r="B56" s="99" t="s">
        <v>586</v>
      </c>
      <c r="C56" s="98" t="s">
        <v>27</v>
      </c>
      <c r="D56" s="98" t="s">
        <v>587</v>
      </c>
      <c r="E56" s="177" t="s">
        <v>515</v>
      </c>
      <c r="F56" s="177"/>
      <c r="G56" s="100" t="s">
        <v>26</v>
      </c>
      <c r="H56" s="101">
        <v>0.35170000000000001</v>
      </c>
      <c r="I56" s="102">
        <v>138.47</v>
      </c>
      <c r="J56" s="102">
        <v>48.69</v>
      </c>
    </row>
    <row r="57" spans="1:10" s="86" customFormat="1" ht="27" customHeight="1" x14ac:dyDescent="0.3">
      <c r="A57" s="98" t="s">
        <v>46</v>
      </c>
      <c r="B57" s="99" t="s">
        <v>588</v>
      </c>
      <c r="C57" s="98" t="s">
        <v>27</v>
      </c>
      <c r="D57" s="98" t="s">
        <v>589</v>
      </c>
      <c r="E57" s="177" t="s">
        <v>515</v>
      </c>
      <c r="F57" s="177"/>
      <c r="G57" s="100" t="s">
        <v>26</v>
      </c>
      <c r="H57" s="101">
        <v>0.40479999999999999</v>
      </c>
      <c r="I57" s="102">
        <v>141.36000000000001</v>
      </c>
      <c r="J57" s="102">
        <v>57.22</v>
      </c>
    </row>
    <row r="58" spans="1:10" s="86" customFormat="1" ht="27" customHeight="1" x14ac:dyDescent="0.3">
      <c r="A58" s="98" t="s">
        <v>46</v>
      </c>
      <c r="B58" s="99" t="s">
        <v>590</v>
      </c>
      <c r="C58" s="98" t="s">
        <v>27</v>
      </c>
      <c r="D58" s="98" t="s">
        <v>591</v>
      </c>
      <c r="E58" s="177" t="s">
        <v>515</v>
      </c>
      <c r="F58" s="177"/>
      <c r="G58" s="100" t="s">
        <v>26</v>
      </c>
      <c r="H58" s="101">
        <v>2.81E-2</v>
      </c>
      <c r="I58" s="102">
        <v>121.16</v>
      </c>
      <c r="J58" s="102">
        <v>3.4</v>
      </c>
    </row>
    <row r="59" spans="1:10" s="86" customFormat="1" ht="27" customHeight="1" x14ac:dyDescent="0.3">
      <c r="A59" s="98" t="s">
        <v>46</v>
      </c>
      <c r="B59" s="99" t="s">
        <v>592</v>
      </c>
      <c r="C59" s="98" t="s">
        <v>27</v>
      </c>
      <c r="D59" s="98" t="s">
        <v>593</v>
      </c>
      <c r="E59" s="177" t="s">
        <v>515</v>
      </c>
      <c r="F59" s="177"/>
      <c r="G59" s="100" t="s">
        <v>26</v>
      </c>
      <c r="H59" s="101">
        <v>3.2300000000000002E-2</v>
      </c>
      <c r="I59" s="102">
        <v>123.23</v>
      </c>
      <c r="J59" s="102">
        <v>3.98</v>
      </c>
    </row>
    <row r="60" spans="1:10" s="86" customFormat="1" ht="27" customHeight="1" x14ac:dyDescent="0.3">
      <c r="A60" s="98" t="s">
        <v>46</v>
      </c>
      <c r="B60" s="99" t="s">
        <v>594</v>
      </c>
      <c r="C60" s="98" t="s">
        <v>27</v>
      </c>
      <c r="D60" s="98" t="s">
        <v>595</v>
      </c>
      <c r="E60" s="177" t="s">
        <v>515</v>
      </c>
      <c r="F60" s="177"/>
      <c r="G60" s="100" t="s">
        <v>26</v>
      </c>
      <c r="H60" s="101">
        <v>0.54949999999999999</v>
      </c>
      <c r="I60" s="102">
        <v>166.87</v>
      </c>
      <c r="J60" s="102">
        <v>91.69</v>
      </c>
    </row>
    <row r="61" spans="1:10" s="86" customFormat="1" ht="27" customHeight="1" x14ac:dyDescent="0.3">
      <c r="A61" s="98" t="s">
        <v>46</v>
      </c>
      <c r="B61" s="99" t="s">
        <v>596</v>
      </c>
      <c r="C61" s="98" t="s">
        <v>27</v>
      </c>
      <c r="D61" s="98" t="s">
        <v>597</v>
      </c>
      <c r="E61" s="177" t="s">
        <v>515</v>
      </c>
      <c r="F61" s="177"/>
      <c r="G61" s="100" t="s">
        <v>26</v>
      </c>
      <c r="H61" s="101">
        <v>0.4284</v>
      </c>
      <c r="I61" s="102">
        <v>214.03</v>
      </c>
      <c r="J61" s="102">
        <v>91.69</v>
      </c>
    </row>
    <row r="62" spans="1:10" s="86" customFormat="1" ht="27" customHeight="1" x14ac:dyDescent="0.3">
      <c r="A62" s="98" t="s">
        <v>46</v>
      </c>
      <c r="B62" s="99" t="s">
        <v>598</v>
      </c>
      <c r="C62" s="98" t="s">
        <v>27</v>
      </c>
      <c r="D62" s="98" t="s">
        <v>599</v>
      </c>
      <c r="E62" s="177" t="s">
        <v>515</v>
      </c>
      <c r="F62" s="177"/>
      <c r="G62" s="100" t="s">
        <v>26</v>
      </c>
      <c r="H62" s="101">
        <v>4.3900000000000002E-2</v>
      </c>
      <c r="I62" s="102">
        <v>142.74</v>
      </c>
      <c r="J62" s="102">
        <v>6.26</v>
      </c>
    </row>
    <row r="63" spans="1:10" s="86" customFormat="1" ht="27" customHeight="1" x14ac:dyDescent="0.3">
      <c r="A63" s="98" t="s">
        <v>46</v>
      </c>
      <c r="B63" s="99" t="s">
        <v>600</v>
      </c>
      <c r="C63" s="98" t="s">
        <v>27</v>
      </c>
      <c r="D63" s="98" t="s">
        <v>601</v>
      </c>
      <c r="E63" s="177" t="s">
        <v>515</v>
      </c>
      <c r="F63" s="177"/>
      <c r="G63" s="100" t="s">
        <v>26</v>
      </c>
      <c r="H63" s="101">
        <v>3.4200000000000001E-2</v>
      </c>
      <c r="I63" s="102">
        <v>179.32</v>
      </c>
      <c r="J63" s="102">
        <v>6.13</v>
      </c>
    </row>
    <row r="64" spans="1:10" s="86" customFormat="1" ht="21" customHeight="1" x14ac:dyDescent="0.3">
      <c r="A64" s="91" t="s">
        <v>39</v>
      </c>
      <c r="B64" s="92" t="s">
        <v>602</v>
      </c>
      <c r="C64" s="91" t="s">
        <v>27</v>
      </c>
      <c r="D64" s="91" t="s">
        <v>603</v>
      </c>
      <c r="E64" s="174" t="s">
        <v>40</v>
      </c>
      <c r="F64" s="174"/>
      <c r="G64" s="93" t="s">
        <v>29</v>
      </c>
      <c r="H64" s="94">
        <v>3.4843999999999999</v>
      </c>
      <c r="I64" s="95">
        <v>7.6</v>
      </c>
      <c r="J64" s="95">
        <v>26.48</v>
      </c>
    </row>
    <row r="65" spans="1:10" s="86" customFormat="1" ht="27" customHeight="1" x14ac:dyDescent="0.3">
      <c r="A65" s="91" t="s">
        <v>39</v>
      </c>
      <c r="B65" s="92" t="s">
        <v>604</v>
      </c>
      <c r="C65" s="91" t="s">
        <v>27</v>
      </c>
      <c r="D65" s="91" t="s">
        <v>605</v>
      </c>
      <c r="E65" s="174" t="s">
        <v>40</v>
      </c>
      <c r="F65" s="174"/>
      <c r="G65" s="93" t="s">
        <v>29</v>
      </c>
      <c r="H65" s="94">
        <v>3.9174000000000002</v>
      </c>
      <c r="I65" s="95">
        <v>17.55</v>
      </c>
      <c r="J65" s="95">
        <v>68.75</v>
      </c>
    </row>
    <row r="66" spans="1:10" s="86" customFormat="1" ht="21" customHeight="1" x14ac:dyDescent="0.3">
      <c r="A66" s="91" t="s">
        <v>39</v>
      </c>
      <c r="B66" s="92" t="s">
        <v>606</v>
      </c>
      <c r="C66" s="91" t="s">
        <v>27</v>
      </c>
      <c r="D66" s="91" t="s">
        <v>607</v>
      </c>
      <c r="E66" s="174" t="s">
        <v>40</v>
      </c>
      <c r="F66" s="174"/>
      <c r="G66" s="93" t="s">
        <v>30</v>
      </c>
      <c r="H66" s="94">
        <v>2.52E-2</v>
      </c>
      <c r="I66" s="95">
        <v>193.57</v>
      </c>
      <c r="J66" s="95">
        <v>4.87</v>
      </c>
    </row>
    <row r="67" spans="1:10" s="86" customFormat="1" ht="27" customHeight="1" x14ac:dyDescent="0.3">
      <c r="A67" s="91" t="s">
        <v>39</v>
      </c>
      <c r="B67" s="92" t="s">
        <v>608</v>
      </c>
      <c r="C67" s="91" t="s">
        <v>27</v>
      </c>
      <c r="D67" s="91" t="s">
        <v>609</v>
      </c>
      <c r="E67" s="174" t="s">
        <v>40</v>
      </c>
      <c r="F67" s="174"/>
      <c r="G67" s="93" t="s">
        <v>30</v>
      </c>
      <c r="H67" s="94">
        <v>2.52E-2</v>
      </c>
      <c r="I67" s="95">
        <v>187.18</v>
      </c>
      <c r="J67" s="95">
        <v>4.71</v>
      </c>
    </row>
    <row r="68" spans="1:10" s="86" customFormat="1" ht="27" customHeight="1" x14ac:dyDescent="0.3">
      <c r="A68" s="91" t="s">
        <v>39</v>
      </c>
      <c r="B68" s="92" t="s">
        <v>610</v>
      </c>
      <c r="C68" s="91" t="s">
        <v>27</v>
      </c>
      <c r="D68" s="91" t="s">
        <v>611</v>
      </c>
      <c r="E68" s="174" t="s">
        <v>40</v>
      </c>
      <c r="F68" s="174"/>
      <c r="G68" s="93" t="s">
        <v>30</v>
      </c>
      <c r="H68" s="94">
        <v>2.52E-2</v>
      </c>
      <c r="I68" s="95">
        <v>18.23</v>
      </c>
      <c r="J68" s="95">
        <v>0.45</v>
      </c>
    </row>
    <row r="69" spans="1:10" s="86" customFormat="1" ht="27" customHeight="1" x14ac:dyDescent="0.3">
      <c r="A69" s="91" t="s">
        <v>39</v>
      </c>
      <c r="B69" s="92" t="s">
        <v>612</v>
      </c>
      <c r="C69" s="91" t="s">
        <v>27</v>
      </c>
      <c r="D69" s="91" t="s">
        <v>613</v>
      </c>
      <c r="E69" s="174" t="s">
        <v>40</v>
      </c>
      <c r="F69" s="174"/>
      <c r="G69" s="93" t="s">
        <v>26</v>
      </c>
      <c r="H69" s="94">
        <v>1</v>
      </c>
      <c r="I69" s="95">
        <v>99.6</v>
      </c>
      <c r="J69" s="95">
        <v>99.6</v>
      </c>
    </row>
    <row r="70" spans="1:10" s="86" customFormat="1" ht="27.6" x14ac:dyDescent="0.3">
      <c r="A70" s="96"/>
      <c r="B70" s="96"/>
      <c r="C70" s="96"/>
      <c r="D70" s="96"/>
      <c r="E70" s="96" t="s">
        <v>41</v>
      </c>
      <c r="F70" s="97">
        <v>120.59</v>
      </c>
      <c r="G70" s="96" t="s">
        <v>42</v>
      </c>
      <c r="H70" s="97">
        <v>0</v>
      </c>
      <c r="I70" s="96" t="s">
        <v>43</v>
      </c>
      <c r="J70" s="97">
        <v>120.59</v>
      </c>
    </row>
    <row r="71" spans="1:10" s="86" customFormat="1" ht="15" customHeight="1" thickBot="1" x14ac:dyDescent="0.35">
      <c r="A71" s="134"/>
      <c r="B71" s="134"/>
      <c r="C71" s="134"/>
      <c r="D71" s="134"/>
      <c r="E71" s="134" t="s">
        <v>44</v>
      </c>
      <c r="F71" s="133">
        <v>265.05</v>
      </c>
      <c r="G71" s="134"/>
      <c r="H71" s="173" t="s">
        <v>45</v>
      </c>
      <c r="I71" s="173"/>
      <c r="J71" s="133">
        <v>1184.75</v>
      </c>
    </row>
    <row r="72" spans="1:10" s="86" customFormat="1" ht="18" customHeight="1" thickTop="1" x14ac:dyDescent="0.3">
      <c r="A72" s="115" t="s">
        <v>275</v>
      </c>
      <c r="B72" s="116" t="s">
        <v>17</v>
      </c>
      <c r="C72" s="115" t="s">
        <v>18</v>
      </c>
      <c r="D72" s="115" t="s">
        <v>5</v>
      </c>
      <c r="E72" s="175" t="s">
        <v>37</v>
      </c>
      <c r="F72" s="175"/>
      <c r="G72" s="117" t="s">
        <v>19</v>
      </c>
      <c r="H72" s="116" t="s">
        <v>20</v>
      </c>
      <c r="I72" s="116" t="s">
        <v>21</v>
      </c>
      <c r="J72" s="116" t="s">
        <v>6</v>
      </c>
    </row>
    <row r="73" spans="1:10" s="86" customFormat="1" ht="21" customHeight="1" x14ac:dyDescent="0.3">
      <c r="A73" s="125" t="s">
        <v>38</v>
      </c>
      <c r="B73" s="126" t="s">
        <v>276</v>
      </c>
      <c r="C73" s="125" t="s">
        <v>25</v>
      </c>
      <c r="D73" s="125" t="s">
        <v>277</v>
      </c>
      <c r="E73" s="176" t="s">
        <v>518</v>
      </c>
      <c r="F73" s="176"/>
      <c r="G73" s="127" t="s">
        <v>278</v>
      </c>
      <c r="H73" s="128">
        <v>1</v>
      </c>
      <c r="I73" s="129">
        <v>8783.24</v>
      </c>
      <c r="J73" s="129">
        <v>8783.24</v>
      </c>
    </row>
    <row r="74" spans="1:10" s="86" customFormat="1" ht="27" customHeight="1" x14ac:dyDescent="0.3">
      <c r="A74" s="98" t="s">
        <v>46</v>
      </c>
      <c r="B74" s="99" t="s">
        <v>614</v>
      </c>
      <c r="C74" s="98" t="s">
        <v>27</v>
      </c>
      <c r="D74" s="98" t="s">
        <v>615</v>
      </c>
      <c r="E74" s="177" t="s">
        <v>49</v>
      </c>
      <c r="F74" s="177"/>
      <c r="G74" s="100" t="s">
        <v>616</v>
      </c>
      <c r="H74" s="101">
        <v>0.2</v>
      </c>
      <c r="I74" s="102">
        <v>16859.86</v>
      </c>
      <c r="J74" s="102">
        <v>3371.97</v>
      </c>
    </row>
    <row r="75" spans="1:10" s="86" customFormat="1" ht="27" customHeight="1" x14ac:dyDescent="0.3">
      <c r="A75" s="98" t="s">
        <v>46</v>
      </c>
      <c r="B75" s="99" t="s">
        <v>617</v>
      </c>
      <c r="C75" s="98" t="s">
        <v>27</v>
      </c>
      <c r="D75" s="98" t="s">
        <v>618</v>
      </c>
      <c r="E75" s="177" t="s">
        <v>49</v>
      </c>
      <c r="F75" s="177"/>
      <c r="G75" s="100" t="s">
        <v>616</v>
      </c>
      <c r="H75" s="101">
        <v>1</v>
      </c>
      <c r="I75" s="102">
        <v>5411.27</v>
      </c>
      <c r="J75" s="102">
        <v>5411.27</v>
      </c>
    </row>
    <row r="76" spans="1:10" s="86" customFormat="1" ht="27.6" x14ac:dyDescent="0.3">
      <c r="A76" s="96"/>
      <c r="B76" s="96"/>
      <c r="C76" s="96"/>
      <c r="D76" s="96"/>
      <c r="E76" s="96" t="s">
        <v>41</v>
      </c>
      <c r="F76" s="97">
        <v>8289.26</v>
      </c>
      <c r="G76" s="96" t="s">
        <v>42</v>
      </c>
      <c r="H76" s="97">
        <v>0</v>
      </c>
      <c r="I76" s="96" t="s">
        <v>43</v>
      </c>
      <c r="J76" s="97">
        <v>8289.26</v>
      </c>
    </row>
    <row r="77" spans="1:10" s="86" customFormat="1" ht="15" customHeight="1" thickBot="1" x14ac:dyDescent="0.35">
      <c r="A77" s="134"/>
      <c r="B77" s="134"/>
      <c r="C77" s="134"/>
      <c r="D77" s="134"/>
      <c r="E77" s="134" t="s">
        <v>44</v>
      </c>
      <c r="F77" s="133">
        <v>2531.3200000000002</v>
      </c>
      <c r="G77" s="134"/>
      <c r="H77" s="173" t="s">
        <v>45</v>
      </c>
      <c r="I77" s="173"/>
      <c r="J77" s="133">
        <v>11314.56</v>
      </c>
    </row>
    <row r="78" spans="1:10" s="86" customFormat="1" ht="18" customHeight="1" thickTop="1" x14ac:dyDescent="0.3">
      <c r="A78" s="115" t="s">
        <v>279</v>
      </c>
      <c r="B78" s="116" t="s">
        <v>17</v>
      </c>
      <c r="C78" s="115" t="s">
        <v>18</v>
      </c>
      <c r="D78" s="115" t="s">
        <v>5</v>
      </c>
      <c r="E78" s="175" t="s">
        <v>37</v>
      </c>
      <c r="F78" s="175"/>
      <c r="G78" s="117" t="s">
        <v>19</v>
      </c>
      <c r="H78" s="116" t="s">
        <v>20</v>
      </c>
      <c r="I78" s="116" t="s">
        <v>21</v>
      </c>
      <c r="J78" s="116" t="s">
        <v>6</v>
      </c>
    </row>
    <row r="79" spans="1:10" s="86" customFormat="1" ht="21" customHeight="1" x14ac:dyDescent="0.3">
      <c r="A79" s="125" t="s">
        <v>38</v>
      </c>
      <c r="B79" s="126" t="s">
        <v>280</v>
      </c>
      <c r="C79" s="125" t="s">
        <v>25</v>
      </c>
      <c r="D79" s="125" t="s">
        <v>281</v>
      </c>
      <c r="E79" s="176" t="s">
        <v>62</v>
      </c>
      <c r="F79" s="176"/>
      <c r="G79" s="127" t="s">
        <v>30</v>
      </c>
      <c r="H79" s="128">
        <v>1</v>
      </c>
      <c r="I79" s="129">
        <v>44832</v>
      </c>
      <c r="J79" s="129">
        <v>44832</v>
      </c>
    </row>
    <row r="80" spans="1:10" s="86" customFormat="1" ht="51" customHeight="1" x14ac:dyDescent="0.3">
      <c r="A80" s="98" t="s">
        <v>46</v>
      </c>
      <c r="B80" s="99" t="s">
        <v>619</v>
      </c>
      <c r="C80" s="98" t="s">
        <v>27</v>
      </c>
      <c r="D80" s="98" t="s">
        <v>620</v>
      </c>
      <c r="E80" s="177" t="s">
        <v>56</v>
      </c>
      <c r="F80" s="177"/>
      <c r="G80" s="100" t="s">
        <v>50</v>
      </c>
      <c r="H80" s="101">
        <v>300</v>
      </c>
      <c r="I80" s="102">
        <v>149.44</v>
      </c>
      <c r="J80" s="102">
        <v>44832</v>
      </c>
    </row>
    <row r="81" spans="1:10" s="86" customFormat="1" ht="27.6" x14ac:dyDescent="0.3">
      <c r="A81" s="96"/>
      <c r="B81" s="96"/>
      <c r="C81" s="96"/>
      <c r="D81" s="96"/>
      <c r="E81" s="96" t="s">
        <v>41</v>
      </c>
      <c r="F81" s="97">
        <v>0</v>
      </c>
      <c r="G81" s="96" t="s">
        <v>42</v>
      </c>
      <c r="H81" s="97">
        <v>0</v>
      </c>
      <c r="I81" s="96" t="s">
        <v>43</v>
      </c>
      <c r="J81" s="97">
        <v>0</v>
      </c>
    </row>
    <row r="82" spans="1:10" s="86" customFormat="1" ht="15" customHeight="1" thickBot="1" x14ac:dyDescent="0.35">
      <c r="A82" s="134"/>
      <c r="B82" s="134"/>
      <c r="C82" s="134"/>
      <c r="D82" s="134"/>
      <c r="E82" s="134" t="s">
        <v>44</v>
      </c>
      <c r="F82" s="133">
        <v>12920.58</v>
      </c>
      <c r="G82" s="134"/>
      <c r="H82" s="173" t="s">
        <v>45</v>
      </c>
      <c r="I82" s="173"/>
      <c r="J82" s="133">
        <v>57752.58</v>
      </c>
    </row>
    <row r="83" spans="1:10" s="86" customFormat="1" ht="18" customHeight="1" thickTop="1" x14ac:dyDescent="0.3">
      <c r="A83" s="115" t="s">
        <v>282</v>
      </c>
      <c r="B83" s="116" t="s">
        <v>17</v>
      </c>
      <c r="C83" s="115" t="s">
        <v>18</v>
      </c>
      <c r="D83" s="115" t="s">
        <v>5</v>
      </c>
      <c r="E83" s="175" t="s">
        <v>37</v>
      </c>
      <c r="F83" s="175"/>
      <c r="G83" s="117" t="s">
        <v>19</v>
      </c>
      <c r="H83" s="116" t="s">
        <v>20</v>
      </c>
      <c r="I83" s="116" t="s">
        <v>21</v>
      </c>
      <c r="J83" s="116" t="s">
        <v>6</v>
      </c>
    </row>
    <row r="84" spans="1:10" s="86" customFormat="1" ht="27" customHeight="1" x14ac:dyDescent="0.3">
      <c r="A84" s="125" t="s">
        <v>38</v>
      </c>
      <c r="B84" s="126" t="s">
        <v>283</v>
      </c>
      <c r="C84" s="125" t="s">
        <v>27</v>
      </c>
      <c r="D84" s="125" t="s">
        <v>284</v>
      </c>
      <c r="E84" s="176" t="s">
        <v>70</v>
      </c>
      <c r="F84" s="176"/>
      <c r="G84" s="127" t="s">
        <v>28</v>
      </c>
      <c r="H84" s="128">
        <v>1</v>
      </c>
      <c r="I84" s="129">
        <v>75.59</v>
      </c>
      <c r="J84" s="129">
        <v>75.59</v>
      </c>
    </row>
    <row r="85" spans="1:10" s="86" customFormat="1" ht="27" customHeight="1" x14ac:dyDescent="0.3">
      <c r="A85" s="98" t="s">
        <v>46</v>
      </c>
      <c r="B85" s="99" t="s">
        <v>47</v>
      </c>
      <c r="C85" s="98" t="s">
        <v>27</v>
      </c>
      <c r="D85" s="98" t="s">
        <v>48</v>
      </c>
      <c r="E85" s="177" t="s">
        <v>49</v>
      </c>
      <c r="F85" s="177"/>
      <c r="G85" s="100" t="s">
        <v>50</v>
      </c>
      <c r="H85" s="101">
        <v>3.956</v>
      </c>
      <c r="I85" s="102">
        <v>19.11</v>
      </c>
      <c r="J85" s="102">
        <v>75.59</v>
      </c>
    </row>
    <row r="86" spans="1:10" s="86" customFormat="1" ht="27.6" x14ac:dyDescent="0.3">
      <c r="A86" s="96"/>
      <c r="B86" s="96"/>
      <c r="C86" s="96"/>
      <c r="D86" s="96"/>
      <c r="E86" s="96" t="s">
        <v>41</v>
      </c>
      <c r="F86" s="97">
        <v>47.35</v>
      </c>
      <c r="G86" s="96" t="s">
        <v>42</v>
      </c>
      <c r="H86" s="97">
        <v>0</v>
      </c>
      <c r="I86" s="96" t="s">
        <v>43</v>
      </c>
      <c r="J86" s="97">
        <v>47.35</v>
      </c>
    </row>
    <row r="87" spans="1:10" s="86" customFormat="1" ht="15" customHeight="1" thickBot="1" x14ac:dyDescent="0.35">
      <c r="A87" s="134"/>
      <c r="B87" s="134"/>
      <c r="C87" s="134"/>
      <c r="D87" s="134"/>
      <c r="E87" s="134" t="s">
        <v>44</v>
      </c>
      <c r="F87" s="133">
        <v>21.78</v>
      </c>
      <c r="G87" s="134"/>
      <c r="H87" s="173" t="s">
        <v>45</v>
      </c>
      <c r="I87" s="173"/>
      <c r="J87" s="133">
        <v>97.37</v>
      </c>
    </row>
    <row r="88" spans="1:10" s="86" customFormat="1" ht="18" customHeight="1" thickTop="1" x14ac:dyDescent="0.3">
      <c r="A88" s="115" t="s">
        <v>285</v>
      </c>
      <c r="B88" s="116" t="s">
        <v>17</v>
      </c>
      <c r="C88" s="115" t="s">
        <v>18</v>
      </c>
      <c r="D88" s="115" t="s">
        <v>5</v>
      </c>
      <c r="E88" s="175" t="s">
        <v>37</v>
      </c>
      <c r="F88" s="175"/>
      <c r="G88" s="117" t="s">
        <v>19</v>
      </c>
      <c r="H88" s="116" t="s">
        <v>20</v>
      </c>
      <c r="I88" s="116" t="s">
        <v>21</v>
      </c>
      <c r="J88" s="116" t="s">
        <v>6</v>
      </c>
    </row>
    <row r="89" spans="1:10" s="86" customFormat="1" ht="27" customHeight="1" x14ac:dyDescent="0.3">
      <c r="A89" s="125" t="s">
        <v>38</v>
      </c>
      <c r="B89" s="126" t="s">
        <v>286</v>
      </c>
      <c r="C89" s="125" t="s">
        <v>27</v>
      </c>
      <c r="D89" s="125" t="s">
        <v>287</v>
      </c>
      <c r="E89" s="176" t="s">
        <v>621</v>
      </c>
      <c r="F89" s="176"/>
      <c r="G89" s="127" t="s">
        <v>28</v>
      </c>
      <c r="H89" s="128">
        <v>1</v>
      </c>
      <c r="I89" s="129">
        <v>58.79</v>
      </c>
      <c r="J89" s="129">
        <v>58.79</v>
      </c>
    </row>
    <row r="90" spans="1:10" s="86" customFormat="1" ht="27" customHeight="1" x14ac:dyDescent="0.3">
      <c r="A90" s="98" t="s">
        <v>46</v>
      </c>
      <c r="B90" s="99" t="s">
        <v>622</v>
      </c>
      <c r="C90" s="98" t="s">
        <v>27</v>
      </c>
      <c r="D90" s="98" t="s">
        <v>623</v>
      </c>
      <c r="E90" s="177" t="s">
        <v>56</v>
      </c>
      <c r="F90" s="177"/>
      <c r="G90" s="100" t="s">
        <v>57</v>
      </c>
      <c r="H90" s="101">
        <v>0.24</v>
      </c>
      <c r="I90" s="102">
        <v>201.5</v>
      </c>
      <c r="J90" s="102">
        <v>48.36</v>
      </c>
    </row>
    <row r="91" spans="1:10" s="86" customFormat="1" ht="27" customHeight="1" x14ac:dyDescent="0.3">
      <c r="A91" s="98" t="s">
        <v>46</v>
      </c>
      <c r="B91" s="99" t="s">
        <v>624</v>
      </c>
      <c r="C91" s="98" t="s">
        <v>27</v>
      </c>
      <c r="D91" s="98" t="s">
        <v>625</v>
      </c>
      <c r="E91" s="177" t="s">
        <v>56</v>
      </c>
      <c r="F91" s="177"/>
      <c r="G91" s="100" t="s">
        <v>58</v>
      </c>
      <c r="H91" s="101">
        <v>0.1394</v>
      </c>
      <c r="I91" s="102">
        <v>74.849999999999994</v>
      </c>
      <c r="J91" s="102">
        <v>10.43</v>
      </c>
    </row>
    <row r="92" spans="1:10" s="86" customFormat="1" ht="27.6" x14ac:dyDescent="0.3">
      <c r="A92" s="96"/>
      <c r="B92" s="96"/>
      <c r="C92" s="96"/>
      <c r="D92" s="96"/>
      <c r="E92" s="96" t="s">
        <v>41</v>
      </c>
      <c r="F92" s="97">
        <v>6.16</v>
      </c>
      <c r="G92" s="96" t="s">
        <v>42</v>
      </c>
      <c r="H92" s="97">
        <v>0</v>
      </c>
      <c r="I92" s="96" t="s">
        <v>43</v>
      </c>
      <c r="J92" s="97">
        <v>6.16</v>
      </c>
    </row>
    <row r="93" spans="1:10" s="86" customFormat="1" ht="15" customHeight="1" thickBot="1" x14ac:dyDescent="0.35">
      <c r="A93" s="134"/>
      <c r="B93" s="134"/>
      <c r="C93" s="134"/>
      <c r="D93" s="134"/>
      <c r="E93" s="134" t="s">
        <v>44</v>
      </c>
      <c r="F93" s="133">
        <v>16.940000000000001</v>
      </c>
      <c r="G93" s="134"/>
      <c r="H93" s="173" t="s">
        <v>45</v>
      </c>
      <c r="I93" s="173"/>
      <c r="J93" s="133">
        <v>75.73</v>
      </c>
    </row>
    <row r="94" spans="1:10" s="86" customFormat="1" ht="18" customHeight="1" thickTop="1" x14ac:dyDescent="0.3">
      <c r="A94" s="115" t="s">
        <v>288</v>
      </c>
      <c r="B94" s="116" t="s">
        <v>17</v>
      </c>
      <c r="C94" s="115" t="s">
        <v>18</v>
      </c>
      <c r="D94" s="115" t="s">
        <v>5</v>
      </c>
      <c r="E94" s="175" t="s">
        <v>37</v>
      </c>
      <c r="F94" s="175"/>
      <c r="G94" s="117" t="s">
        <v>19</v>
      </c>
      <c r="H94" s="116" t="s">
        <v>20</v>
      </c>
      <c r="I94" s="116" t="s">
        <v>21</v>
      </c>
      <c r="J94" s="116" t="s">
        <v>6</v>
      </c>
    </row>
    <row r="95" spans="1:10" s="86" customFormat="1" ht="39" customHeight="1" x14ac:dyDescent="0.3">
      <c r="A95" s="125" t="s">
        <v>38</v>
      </c>
      <c r="B95" s="126" t="s">
        <v>289</v>
      </c>
      <c r="C95" s="125" t="s">
        <v>27</v>
      </c>
      <c r="D95" s="125" t="s">
        <v>290</v>
      </c>
      <c r="E95" s="176" t="s">
        <v>55</v>
      </c>
      <c r="F95" s="176"/>
      <c r="G95" s="127" t="s">
        <v>29</v>
      </c>
      <c r="H95" s="128">
        <v>1</v>
      </c>
      <c r="I95" s="129">
        <v>91.34</v>
      </c>
      <c r="J95" s="129">
        <v>91.34</v>
      </c>
    </row>
    <row r="96" spans="1:10" s="86" customFormat="1" ht="39" customHeight="1" x14ac:dyDescent="0.3">
      <c r="A96" s="98" t="s">
        <v>46</v>
      </c>
      <c r="B96" s="99" t="s">
        <v>626</v>
      </c>
      <c r="C96" s="98" t="s">
        <v>27</v>
      </c>
      <c r="D96" s="98" t="s">
        <v>627</v>
      </c>
      <c r="E96" s="177" t="s">
        <v>628</v>
      </c>
      <c r="F96" s="177"/>
      <c r="G96" s="100" t="s">
        <v>28</v>
      </c>
      <c r="H96" s="101">
        <v>6.1400000000000003E-2</v>
      </c>
      <c r="I96" s="102">
        <v>8.17</v>
      </c>
      <c r="J96" s="102">
        <v>0.5</v>
      </c>
    </row>
    <row r="97" spans="1:10" s="86" customFormat="1" ht="27" customHeight="1" x14ac:dyDescent="0.3">
      <c r="A97" s="98" t="s">
        <v>46</v>
      </c>
      <c r="B97" s="99" t="s">
        <v>47</v>
      </c>
      <c r="C97" s="98" t="s">
        <v>27</v>
      </c>
      <c r="D97" s="98" t="s">
        <v>48</v>
      </c>
      <c r="E97" s="177" t="s">
        <v>49</v>
      </c>
      <c r="F97" s="177"/>
      <c r="G97" s="100" t="s">
        <v>50</v>
      </c>
      <c r="H97" s="101">
        <v>1.3833</v>
      </c>
      <c r="I97" s="102">
        <v>19.11</v>
      </c>
      <c r="J97" s="102">
        <v>26.43</v>
      </c>
    </row>
    <row r="98" spans="1:10" s="86" customFormat="1" ht="27" customHeight="1" x14ac:dyDescent="0.3">
      <c r="A98" s="98" t="s">
        <v>46</v>
      </c>
      <c r="B98" s="99" t="s">
        <v>629</v>
      </c>
      <c r="C98" s="98" t="s">
        <v>27</v>
      </c>
      <c r="D98" s="98" t="s">
        <v>630</v>
      </c>
      <c r="E98" s="177" t="s">
        <v>56</v>
      </c>
      <c r="F98" s="177"/>
      <c r="G98" s="100" t="s">
        <v>57</v>
      </c>
      <c r="H98" s="101">
        <v>2.7400000000000001E-2</v>
      </c>
      <c r="I98" s="102">
        <v>396.69</v>
      </c>
      <c r="J98" s="102">
        <v>10.86</v>
      </c>
    </row>
    <row r="99" spans="1:10" s="86" customFormat="1" ht="51" customHeight="1" x14ac:dyDescent="0.3">
      <c r="A99" s="98" t="s">
        <v>46</v>
      </c>
      <c r="B99" s="99" t="s">
        <v>631</v>
      </c>
      <c r="C99" s="98" t="s">
        <v>27</v>
      </c>
      <c r="D99" s="98" t="s">
        <v>632</v>
      </c>
      <c r="E99" s="177" t="s">
        <v>56</v>
      </c>
      <c r="F99" s="177"/>
      <c r="G99" s="100" t="s">
        <v>58</v>
      </c>
      <c r="H99" s="101">
        <v>4.9000000000000002E-2</v>
      </c>
      <c r="I99" s="102">
        <v>160.75</v>
      </c>
      <c r="J99" s="102">
        <v>7.87</v>
      </c>
    </row>
    <row r="100" spans="1:10" s="86" customFormat="1" ht="27" customHeight="1" x14ac:dyDescent="0.3">
      <c r="A100" s="98" t="s">
        <v>46</v>
      </c>
      <c r="B100" s="99" t="s">
        <v>633</v>
      </c>
      <c r="C100" s="98" t="s">
        <v>27</v>
      </c>
      <c r="D100" s="98" t="s">
        <v>634</v>
      </c>
      <c r="E100" s="177" t="s">
        <v>49</v>
      </c>
      <c r="F100" s="177"/>
      <c r="G100" s="100" t="s">
        <v>50</v>
      </c>
      <c r="H100" s="101">
        <v>5.1000000000000004E-3</v>
      </c>
      <c r="I100" s="102">
        <v>110.82</v>
      </c>
      <c r="J100" s="102">
        <v>0.56000000000000005</v>
      </c>
    </row>
    <row r="101" spans="1:10" s="86" customFormat="1" ht="27" customHeight="1" x14ac:dyDescent="0.3">
      <c r="A101" s="98" t="s">
        <v>46</v>
      </c>
      <c r="B101" s="99" t="s">
        <v>635</v>
      </c>
      <c r="C101" s="98" t="s">
        <v>27</v>
      </c>
      <c r="D101" s="98" t="s">
        <v>636</v>
      </c>
      <c r="E101" s="177" t="s">
        <v>55</v>
      </c>
      <c r="F101" s="177"/>
      <c r="G101" s="100" t="s">
        <v>53</v>
      </c>
      <c r="H101" s="101">
        <v>0.84909999999999997</v>
      </c>
      <c r="I101" s="102">
        <v>10.1</v>
      </c>
      <c r="J101" s="102">
        <v>8.57</v>
      </c>
    </row>
    <row r="102" spans="1:10" s="86" customFormat="1" ht="27" customHeight="1" x14ac:dyDescent="0.3">
      <c r="A102" s="98" t="s">
        <v>46</v>
      </c>
      <c r="B102" s="99" t="s">
        <v>637</v>
      </c>
      <c r="C102" s="98" t="s">
        <v>27</v>
      </c>
      <c r="D102" s="98" t="s">
        <v>638</v>
      </c>
      <c r="E102" s="177" t="s">
        <v>628</v>
      </c>
      <c r="F102" s="177"/>
      <c r="G102" s="100" t="s">
        <v>639</v>
      </c>
      <c r="H102" s="101">
        <v>2.0500000000000001E-2</v>
      </c>
      <c r="I102" s="102">
        <v>2.8</v>
      </c>
      <c r="J102" s="102">
        <v>0.05</v>
      </c>
    </row>
    <row r="103" spans="1:10" s="86" customFormat="1" ht="27" customHeight="1" x14ac:dyDescent="0.3">
      <c r="A103" s="91" t="s">
        <v>39</v>
      </c>
      <c r="B103" s="92" t="s">
        <v>640</v>
      </c>
      <c r="C103" s="91" t="s">
        <v>27</v>
      </c>
      <c r="D103" s="91" t="s">
        <v>641</v>
      </c>
      <c r="E103" s="174" t="s">
        <v>40</v>
      </c>
      <c r="F103" s="174"/>
      <c r="G103" s="93" t="s">
        <v>28</v>
      </c>
      <c r="H103" s="94">
        <v>5.2699999999999997E-2</v>
      </c>
      <c r="I103" s="95">
        <v>692.73</v>
      </c>
      <c r="J103" s="95">
        <v>36.5</v>
      </c>
    </row>
    <row r="104" spans="1:10" s="86" customFormat="1" ht="27.6" x14ac:dyDescent="0.3">
      <c r="A104" s="96"/>
      <c r="B104" s="96"/>
      <c r="C104" s="96"/>
      <c r="D104" s="96"/>
      <c r="E104" s="96" t="s">
        <v>41</v>
      </c>
      <c r="F104" s="97">
        <v>18.84</v>
      </c>
      <c r="G104" s="96" t="s">
        <v>42</v>
      </c>
      <c r="H104" s="97">
        <v>0</v>
      </c>
      <c r="I104" s="96" t="s">
        <v>43</v>
      </c>
      <c r="J104" s="97">
        <v>18.84</v>
      </c>
    </row>
    <row r="105" spans="1:10" s="86" customFormat="1" ht="15" customHeight="1" thickBot="1" x14ac:dyDescent="0.35">
      <c r="A105" s="134"/>
      <c r="B105" s="134"/>
      <c r="C105" s="134"/>
      <c r="D105" s="134"/>
      <c r="E105" s="134" t="s">
        <v>44</v>
      </c>
      <c r="F105" s="133">
        <v>26.32</v>
      </c>
      <c r="G105" s="134"/>
      <c r="H105" s="173" t="s">
        <v>45</v>
      </c>
      <c r="I105" s="173"/>
      <c r="J105" s="133">
        <v>117.66</v>
      </c>
    </row>
    <row r="106" spans="1:10" s="86" customFormat="1" ht="18" customHeight="1" thickTop="1" x14ac:dyDescent="0.3">
      <c r="A106" s="115" t="s">
        <v>217</v>
      </c>
      <c r="B106" s="116" t="s">
        <v>17</v>
      </c>
      <c r="C106" s="115" t="s">
        <v>18</v>
      </c>
      <c r="D106" s="115" t="s">
        <v>5</v>
      </c>
      <c r="E106" s="175" t="s">
        <v>37</v>
      </c>
      <c r="F106" s="175"/>
      <c r="G106" s="117" t="s">
        <v>19</v>
      </c>
      <c r="H106" s="116" t="s">
        <v>20</v>
      </c>
      <c r="I106" s="116" t="s">
        <v>21</v>
      </c>
      <c r="J106" s="116" t="s">
        <v>6</v>
      </c>
    </row>
    <row r="107" spans="1:10" s="86" customFormat="1" ht="39" customHeight="1" x14ac:dyDescent="0.3">
      <c r="A107" s="125" t="s">
        <v>38</v>
      </c>
      <c r="B107" s="126" t="s">
        <v>291</v>
      </c>
      <c r="C107" s="125" t="s">
        <v>27</v>
      </c>
      <c r="D107" s="125" t="s">
        <v>292</v>
      </c>
      <c r="E107" s="176" t="s">
        <v>55</v>
      </c>
      <c r="F107" s="176"/>
      <c r="G107" s="127" t="s">
        <v>28</v>
      </c>
      <c r="H107" s="128">
        <v>1</v>
      </c>
      <c r="I107" s="129">
        <v>3464.87</v>
      </c>
      <c r="J107" s="129">
        <v>3464.87</v>
      </c>
    </row>
    <row r="108" spans="1:10" s="86" customFormat="1" ht="27" customHeight="1" x14ac:dyDescent="0.3">
      <c r="A108" s="98" t="s">
        <v>46</v>
      </c>
      <c r="B108" s="99" t="s">
        <v>642</v>
      </c>
      <c r="C108" s="98" t="s">
        <v>27</v>
      </c>
      <c r="D108" s="98" t="s">
        <v>643</v>
      </c>
      <c r="E108" s="177" t="s">
        <v>55</v>
      </c>
      <c r="F108" s="177"/>
      <c r="G108" s="100" t="s">
        <v>28</v>
      </c>
      <c r="H108" s="101">
        <v>1</v>
      </c>
      <c r="I108" s="102">
        <v>36.47</v>
      </c>
      <c r="J108" s="102">
        <v>36.47</v>
      </c>
    </row>
    <row r="109" spans="1:10" s="86" customFormat="1" ht="27" customHeight="1" x14ac:dyDescent="0.3">
      <c r="A109" s="98" t="s">
        <v>46</v>
      </c>
      <c r="B109" s="99" t="s">
        <v>644</v>
      </c>
      <c r="C109" s="98" t="s">
        <v>27</v>
      </c>
      <c r="D109" s="98" t="s">
        <v>645</v>
      </c>
      <c r="E109" s="177" t="s">
        <v>55</v>
      </c>
      <c r="F109" s="177"/>
      <c r="G109" s="100" t="s">
        <v>26</v>
      </c>
      <c r="H109" s="101">
        <v>2.2999999999999998</v>
      </c>
      <c r="I109" s="102">
        <v>136.51</v>
      </c>
      <c r="J109" s="102">
        <v>313.97000000000003</v>
      </c>
    </row>
    <row r="110" spans="1:10" s="86" customFormat="1" ht="39" customHeight="1" x14ac:dyDescent="0.3">
      <c r="A110" s="98" t="s">
        <v>46</v>
      </c>
      <c r="B110" s="99" t="s">
        <v>646</v>
      </c>
      <c r="C110" s="98" t="s">
        <v>27</v>
      </c>
      <c r="D110" s="98" t="s">
        <v>647</v>
      </c>
      <c r="E110" s="177" t="s">
        <v>55</v>
      </c>
      <c r="F110" s="177"/>
      <c r="G110" s="100" t="s">
        <v>26</v>
      </c>
      <c r="H110" s="101">
        <v>3.08</v>
      </c>
      <c r="I110" s="102">
        <v>194.01</v>
      </c>
      <c r="J110" s="102">
        <v>597.54999999999995</v>
      </c>
    </row>
    <row r="111" spans="1:10" s="86" customFormat="1" ht="27" customHeight="1" x14ac:dyDescent="0.3">
      <c r="A111" s="98" t="s">
        <v>46</v>
      </c>
      <c r="B111" s="99" t="s">
        <v>648</v>
      </c>
      <c r="C111" s="98" t="s">
        <v>27</v>
      </c>
      <c r="D111" s="98" t="s">
        <v>649</v>
      </c>
      <c r="E111" s="177" t="s">
        <v>55</v>
      </c>
      <c r="F111" s="177"/>
      <c r="G111" s="100" t="s">
        <v>26</v>
      </c>
      <c r="H111" s="101">
        <v>4.79</v>
      </c>
      <c r="I111" s="102">
        <v>65.790000000000006</v>
      </c>
      <c r="J111" s="102">
        <v>315.13</v>
      </c>
    </row>
    <row r="112" spans="1:10" s="86" customFormat="1" ht="39" customHeight="1" x14ac:dyDescent="0.3">
      <c r="A112" s="98" t="s">
        <v>46</v>
      </c>
      <c r="B112" s="99" t="s">
        <v>650</v>
      </c>
      <c r="C112" s="98" t="s">
        <v>27</v>
      </c>
      <c r="D112" s="98" t="s">
        <v>651</v>
      </c>
      <c r="E112" s="177" t="s">
        <v>55</v>
      </c>
      <c r="F112" s="177"/>
      <c r="G112" s="100" t="s">
        <v>53</v>
      </c>
      <c r="H112" s="101">
        <v>8.51</v>
      </c>
      <c r="I112" s="102">
        <v>14.72</v>
      </c>
      <c r="J112" s="102">
        <v>125.26</v>
      </c>
    </row>
    <row r="113" spans="1:10" s="86" customFormat="1" ht="27" customHeight="1" x14ac:dyDescent="0.3">
      <c r="A113" s="98" t="s">
        <v>46</v>
      </c>
      <c r="B113" s="99" t="s">
        <v>652</v>
      </c>
      <c r="C113" s="98" t="s">
        <v>27</v>
      </c>
      <c r="D113" s="98" t="s">
        <v>653</v>
      </c>
      <c r="E113" s="177" t="s">
        <v>55</v>
      </c>
      <c r="F113" s="177"/>
      <c r="G113" s="100" t="s">
        <v>53</v>
      </c>
      <c r="H113" s="101">
        <v>6.33</v>
      </c>
      <c r="I113" s="102">
        <v>13.68</v>
      </c>
      <c r="J113" s="102">
        <v>86.59</v>
      </c>
    </row>
    <row r="114" spans="1:10" s="86" customFormat="1" ht="27" customHeight="1" x14ac:dyDescent="0.3">
      <c r="A114" s="98" t="s">
        <v>46</v>
      </c>
      <c r="B114" s="99" t="s">
        <v>654</v>
      </c>
      <c r="C114" s="98" t="s">
        <v>27</v>
      </c>
      <c r="D114" s="98" t="s">
        <v>655</v>
      </c>
      <c r="E114" s="177" t="s">
        <v>55</v>
      </c>
      <c r="F114" s="177"/>
      <c r="G114" s="100" t="s">
        <v>53</v>
      </c>
      <c r="H114" s="101">
        <v>14.86</v>
      </c>
      <c r="I114" s="102">
        <v>12.33</v>
      </c>
      <c r="J114" s="102">
        <v>183.22</v>
      </c>
    </row>
    <row r="115" spans="1:10" s="86" customFormat="1" ht="27" customHeight="1" x14ac:dyDescent="0.3">
      <c r="A115" s="98" t="s">
        <v>46</v>
      </c>
      <c r="B115" s="99" t="s">
        <v>656</v>
      </c>
      <c r="C115" s="98" t="s">
        <v>27</v>
      </c>
      <c r="D115" s="98" t="s">
        <v>657</v>
      </c>
      <c r="E115" s="177" t="s">
        <v>55</v>
      </c>
      <c r="F115" s="177"/>
      <c r="G115" s="100" t="s">
        <v>53</v>
      </c>
      <c r="H115" s="101">
        <v>1.48</v>
      </c>
      <c r="I115" s="102">
        <v>10.46</v>
      </c>
      <c r="J115" s="102">
        <v>15.48</v>
      </c>
    </row>
    <row r="116" spans="1:10" s="86" customFormat="1" ht="27" customHeight="1" x14ac:dyDescent="0.3">
      <c r="A116" s="98" t="s">
        <v>46</v>
      </c>
      <c r="B116" s="99" t="s">
        <v>658</v>
      </c>
      <c r="C116" s="98" t="s">
        <v>27</v>
      </c>
      <c r="D116" s="98" t="s">
        <v>659</v>
      </c>
      <c r="E116" s="177" t="s">
        <v>55</v>
      </c>
      <c r="F116" s="177"/>
      <c r="G116" s="100" t="s">
        <v>53</v>
      </c>
      <c r="H116" s="101">
        <v>0.33</v>
      </c>
      <c r="I116" s="102">
        <v>10.19</v>
      </c>
      <c r="J116" s="102">
        <v>3.36</v>
      </c>
    </row>
    <row r="117" spans="1:10" s="86" customFormat="1" ht="27" customHeight="1" x14ac:dyDescent="0.3">
      <c r="A117" s="98" t="s">
        <v>46</v>
      </c>
      <c r="B117" s="99" t="s">
        <v>660</v>
      </c>
      <c r="C117" s="98" t="s">
        <v>27</v>
      </c>
      <c r="D117" s="98" t="s">
        <v>661</v>
      </c>
      <c r="E117" s="177" t="s">
        <v>55</v>
      </c>
      <c r="F117" s="177"/>
      <c r="G117" s="100" t="s">
        <v>53</v>
      </c>
      <c r="H117" s="101">
        <v>6.27</v>
      </c>
      <c r="I117" s="102">
        <v>14.29</v>
      </c>
      <c r="J117" s="102">
        <v>89.59</v>
      </c>
    </row>
    <row r="118" spans="1:10" s="86" customFormat="1" ht="27" customHeight="1" x14ac:dyDescent="0.3">
      <c r="A118" s="98" t="s">
        <v>46</v>
      </c>
      <c r="B118" s="99" t="s">
        <v>662</v>
      </c>
      <c r="C118" s="98" t="s">
        <v>27</v>
      </c>
      <c r="D118" s="98" t="s">
        <v>663</v>
      </c>
      <c r="E118" s="177" t="s">
        <v>55</v>
      </c>
      <c r="F118" s="177"/>
      <c r="G118" s="100" t="s">
        <v>53</v>
      </c>
      <c r="H118" s="101">
        <v>2.3199999999999998</v>
      </c>
      <c r="I118" s="102">
        <v>13.83</v>
      </c>
      <c r="J118" s="102">
        <v>32.08</v>
      </c>
    </row>
    <row r="119" spans="1:10" s="86" customFormat="1" ht="27" customHeight="1" x14ac:dyDescent="0.3">
      <c r="A119" s="98" t="s">
        <v>46</v>
      </c>
      <c r="B119" s="99" t="s">
        <v>664</v>
      </c>
      <c r="C119" s="98" t="s">
        <v>27</v>
      </c>
      <c r="D119" s="98" t="s">
        <v>665</v>
      </c>
      <c r="E119" s="177" t="s">
        <v>55</v>
      </c>
      <c r="F119" s="177"/>
      <c r="G119" s="100" t="s">
        <v>53</v>
      </c>
      <c r="H119" s="101">
        <v>7.84</v>
      </c>
      <c r="I119" s="102">
        <v>13.25</v>
      </c>
      <c r="J119" s="102">
        <v>103.88</v>
      </c>
    </row>
    <row r="120" spans="1:10" s="86" customFormat="1" ht="27" customHeight="1" x14ac:dyDescent="0.3">
      <c r="A120" s="98" t="s">
        <v>46</v>
      </c>
      <c r="B120" s="99" t="s">
        <v>666</v>
      </c>
      <c r="C120" s="98" t="s">
        <v>27</v>
      </c>
      <c r="D120" s="98" t="s">
        <v>667</v>
      </c>
      <c r="E120" s="177" t="s">
        <v>55</v>
      </c>
      <c r="F120" s="177"/>
      <c r="G120" s="100" t="s">
        <v>26</v>
      </c>
      <c r="H120" s="101">
        <v>4.4800000000000004</v>
      </c>
      <c r="I120" s="102">
        <v>110.25</v>
      </c>
      <c r="J120" s="102">
        <v>493.92</v>
      </c>
    </row>
    <row r="121" spans="1:10" s="86" customFormat="1" ht="27" customHeight="1" x14ac:dyDescent="0.3">
      <c r="A121" s="98" t="s">
        <v>46</v>
      </c>
      <c r="B121" s="99" t="s">
        <v>668</v>
      </c>
      <c r="C121" s="98" t="s">
        <v>27</v>
      </c>
      <c r="D121" s="98" t="s">
        <v>669</v>
      </c>
      <c r="E121" s="177" t="s">
        <v>55</v>
      </c>
      <c r="F121" s="177"/>
      <c r="G121" s="100" t="s">
        <v>53</v>
      </c>
      <c r="H121" s="101">
        <v>4.9800000000000004</v>
      </c>
      <c r="I121" s="102">
        <v>17.84</v>
      </c>
      <c r="J121" s="102">
        <v>88.84</v>
      </c>
    </row>
    <row r="122" spans="1:10" s="86" customFormat="1" ht="27" customHeight="1" x14ac:dyDescent="0.3">
      <c r="A122" s="98" t="s">
        <v>46</v>
      </c>
      <c r="B122" s="99" t="s">
        <v>670</v>
      </c>
      <c r="C122" s="98" t="s">
        <v>27</v>
      </c>
      <c r="D122" s="98" t="s">
        <v>671</v>
      </c>
      <c r="E122" s="177" t="s">
        <v>55</v>
      </c>
      <c r="F122" s="177"/>
      <c r="G122" s="100" t="s">
        <v>53</v>
      </c>
      <c r="H122" s="101">
        <v>5.91</v>
      </c>
      <c r="I122" s="102">
        <v>16.71</v>
      </c>
      <c r="J122" s="102">
        <v>98.75</v>
      </c>
    </row>
    <row r="123" spans="1:10" s="86" customFormat="1" ht="27" customHeight="1" x14ac:dyDescent="0.3">
      <c r="A123" s="98" t="s">
        <v>46</v>
      </c>
      <c r="B123" s="99" t="s">
        <v>672</v>
      </c>
      <c r="C123" s="98" t="s">
        <v>27</v>
      </c>
      <c r="D123" s="98" t="s">
        <v>673</v>
      </c>
      <c r="E123" s="177" t="s">
        <v>55</v>
      </c>
      <c r="F123" s="177"/>
      <c r="G123" s="100" t="s">
        <v>53</v>
      </c>
      <c r="H123" s="101">
        <v>1.1100000000000001</v>
      </c>
      <c r="I123" s="102">
        <v>15.62</v>
      </c>
      <c r="J123" s="102">
        <v>17.329999999999998</v>
      </c>
    </row>
    <row r="124" spans="1:10" s="86" customFormat="1" ht="27" customHeight="1" x14ac:dyDescent="0.3">
      <c r="A124" s="98" t="s">
        <v>46</v>
      </c>
      <c r="B124" s="99" t="s">
        <v>674</v>
      </c>
      <c r="C124" s="98" t="s">
        <v>27</v>
      </c>
      <c r="D124" s="98" t="s">
        <v>675</v>
      </c>
      <c r="E124" s="177" t="s">
        <v>55</v>
      </c>
      <c r="F124" s="177"/>
      <c r="G124" s="100" t="s">
        <v>53</v>
      </c>
      <c r="H124" s="101">
        <v>2.82</v>
      </c>
      <c r="I124" s="102">
        <v>13.93</v>
      </c>
      <c r="J124" s="102">
        <v>39.28</v>
      </c>
    </row>
    <row r="125" spans="1:10" s="86" customFormat="1" ht="27" customHeight="1" x14ac:dyDescent="0.3">
      <c r="A125" s="98" t="s">
        <v>46</v>
      </c>
      <c r="B125" s="99" t="s">
        <v>676</v>
      </c>
      <c r="C125" s="98" t="s">
        <v>27</v>
      </c>
      <c r="D125" s="98" t="s">
        <v>677</v>
      </c>
      <c r="E125" s="177" t="s">
        <v>55</v>
      </c>
      <c r="F125" s="177"/>
      <c r="G125" s="100" t="s">
        <v>53</v>
      </c>
      <c r="H125" s="101">
        <v>2.2999999999999998</v>
      </c>
      <c r="I125" s="102">
        <v>11.78</v>
      </c>
      <c r="J125" s="102">
        <v>27.09</v>
      </c>
    </row>
    <row r="126" spans="1:10" s="86" customFormat="1" ht="27" customHeight="1" x14ac:dyDescent="0.3">
      <c r="A126" s="91" t="s">
        <v>39</v>
      </c>
      <c r="B126" s="92" t="s">
        <v>678</v>
      </c>
      <c r="C126" s="91" t="s">
        <v>27</v>
      </c>
      <c r="D126" s="91" t="s">
        <v>679</v>
      </c>
      <c r="E126" s="174" t="s">
        <v>40</v>
      </c>
      <c r="F126" s="174"/>
      <c r="G126" s="93" t="s">
        <v>28</v>
      </c>
      <c r="H126" s="94">
        <v>1.103</v>
      </c>
      <c r="I126" s="95">
        <v>722.65</v>
      </c>
      <c r="J126" s="95">
        <v>797.08</v>
      </c>
    </row>
    <row r="127" spans="1:10" s="86" customFormat="1" ht="27.6" x14ac:dyDescent="0.3">
      <c r="A127" s="96"/>
      <c r="B127" s="96"/>
      <c r="C127" s="96"/>
      <c r="D127" s="96"/>
      <c r="E127" s="96" t="s">
        <v>41</v>
      </c>
      <c r="F127" s="97">
        <v>556.45000000000005</v>
      </c>
      <c r="G127" s="96" t="s">
        <v>42</v>
      </c>
      <c r="H127" s="97">
        <v>0</v>
      </c>
      <c r="I127" s="96" t="s">
        <v>43</v>
      </c>
      <c r="J127" s="97">
        <v>556.45000000000005</v>
      </c>
    </row>
    <row r="128" spans="1:10" s="86" customFormat="1" ht="15" customHeight="1" thickBot="1" x14ac:dyDescent="0.35">
      <c r="A128" s="134"/>
      <c r="B128" s="134"/>
      <c r="C128" s="134"/>
      <c r="D128" s="134"/>
      <c r="E128" s="134" t="s">
        <v>44</v>
      </c>
      <c r="F128" s="133">
        <v>998.57</v>
      </c>
      <c r="G128" s="134"/>
      <c r="H128" s="173" t="s">
        <v>45</v>
      </c>
      <c r="I128" s="173"/>
      <c r="J128" s="133">
        <v>4463.4399999999996</v>
      </c>
    </row>
    <row r="129" spans="1:10" s="86" customFormat="1" ht="18" customHeight="1" thickTop="1" x14ac:dyDescent="0.3">
      <c r="A129" s="115" t="s">
        <v>293</v>
      </c>
      <c r="B129" s="116" t="s">
        <v>17</v>
      </c>
      <c r="C129" s="115" t="s">
        <v>18</v>
      </c>
      <c r="D129" s="115" t="s">
        <v>5</v>
      </c>
      <c r="E129" s="175" t="s">
        <v>37</v>
      </c>
      <c r="F129" s="175"/>
      <c r="G129" s="117" t="s">
        <v>19</v>
      </c>
      <c r="H129" s="116" t="s">
        <v>20</v>
      </c>
      <c r="I129" s="116" t="s">
        <v>21</v>
      </c>
      <c r="J129" s="116" t="s">
        <v>6</v>
      </c>
    </row>
    <row r="130" spans="1:10" s="86" customFormat="1" ht="39" customHeight="1" x14ac:dyDescent="0.3">
      <c r="A130" s="125" t="s">
        <v>38</v>
      </c>
      <c r="B130" s="126" t="s">
        <v>291</v>
      </c>
      <c r="C130" s="125" t="s">
        <v>27</v>
      </c>
      <c r="D130" s="125" t="s">
        <v>292</v>
      </c>
      <c r="E130" s="176" t="s">
        <v>55</v>
      </c>
      <c r="F130" s="176"/>
      <c r="G130" s="127" t="s">
        <v>28</v>
      </c>
      <c r="H130" s="128">
        <v>1</v>
      </c>
      <c r="I130" s="129">
        <v>3464.87</v>
      </c>
      <c r="J130" s="129">
        <v>3464.87</v>
      </c>
    </row>
    <row r="131" spans="1:10" s="86" customFormat="1" ht="27" customHeight="1" x14ac:dyDescent="0.3">
      <c r="A131" s="98" t="s">
        <v>46</v>
      </c>
      <c r="B131" s="99" t="s">
        <v>642</v>
      </c>
      <c r="C131" s="98" t="s">
        <v>27</v>
      </c>
      <c r="D131" s="98" t="s">
        <v>643</v>
      </c>
      <c r="E131" s="177" t="s">
        <v>55</v>
      </c>
      <c r="F131" s="177"/>
      <c r="G131" s="100" t="s">
        <v>28</v>
      </c>
      <c r="H131" s="101">
        <v>1</v>
      </c>
      <c r="I131" s="102">
        <v>36.47</v>
      </c>
      <c r="J131" s="102">
        <v>36.47</v>
      </c>
    </row>
    <row r="132" spans="1:10" s="86" customFormat="1" ht="27" customHeight="1" x14ac:dyDescent="0.3">
      <c r="A132" s="98" t="s">
        <v>46</v>
      </c>
      <c r="B132" s="99" t="s">
        <v>644</v>
      </c>
      <c r="C132" s="98" t="s">
        <v>27</v>
      </c>
      <c r="D132" s="98" t="s">
        <v>645</v>
      </c>
      <c r="E132" s="177" t="s">
        <v>55</v>
      </c>
      <c r="F132" s="177"/>
      <c r="G132" s="100" t="s">
        <v>26</v>
      </c>
      <c r="H132" s="101">
        <v>2.2999999999999998</v>
      </c>
      <c r="I132" s="102">
        <v>136.51</v>
      </c>
      <c r="J132" s="102">
        <v>313.97000000000003</v>
      </c>
    </row>
    <row r="133" spans="1:10" s="86" customFormat="1" ht="39" customHeight="1" x14ac:dyDescent="0.3">
      <c r="A133" s="98" t="s">
        <v>46</v>
      </c>
      <c r="B133" s="99" t="s">
        <v>646</v>
      </c>
      <c r="C133" s="98" t="s">
        <v>27</v>
      </c>
      <c r="D133" s="98" t="s">
        <v>647</v>
      </c>
      <c r="E133" s="177" t="s">
        <v>55</v>
      </c>
      <c r="F133" s="177"/>
      <c r="G133" s="100" t="s">
        <v>26</v>
      </c>
      <c r="H133" s="101">
        <v>3.08</v>
      </c>
      <c r="I133" s="102">
        <v>194.01</v>
      </c>
      <c r="J133" s="102">
        <v>597.54999999999995</v>
      </c>
    </row>
    <row r="134" spans="1:10" s="86" customFormat="1" ht="27" customHeight="1" x14ac:dyDescent="0.3">
      <c r="A134" s="98" t="s">
        <v>46</v>
      </c>
      <c r="B134" s="99" t="s">
        <v>648</v>
      </c>
      <c r="C134" s="98" t="s">
        <v>27</v>
      </c>
      <c r="D134" s="98" t="s">
        <v>649</v>
      </c>
      <c r="E134" s="177" t="s">
        <v>55</v>
      </c>
      <c r="F134" s="177"/>
      <c r="G134" s="100" t="s">
        <v>26</v>
      </c>
      <c r="H134" s="101">
        <v>4.79</v>
      </c>
      <c r="I134" s="102">
        <v>65.790000000000006</v>
      </c>
      <c r="J134" s="102">
        <v>315.13</v>
      </c>
    </row>
    <row r="135" spans="1:10" s="86" customFormat="1" ht="39" customHeight="1" x14ac:dyDescent="0.3">
      <c r="A135" s="98" t="s">
        <v>46</v>
      </c>
      <c r="B135" s="99" t="s">
        <v>650</v>
      </c>
      <c r="C135" s="98" t="s">
        <v>27</v>
      </c>
      <c r="D135" s="98" t="s">
        <v>651</v>
      </c>
      <c r="E135" s="177" t="s">
        <v>55</v>
      </c>
      <c r="F135" s="177"/>
      <c r="G135" s="100" t="s">
        <v>53</v>
      </c>
      <c r="H135" s="101">
        <v>8.51</v>
      </c>
      <c r="I135" s="102">
        <v>14.72</v>
      </c>
      <c r="J135" s="102">
        <v>125.26</v>
      </c>
    </row>
    <row r="136" spans="1:10" s="86" customFormat="1" ht="27" customHeight="1" x14ac:dyDescent="0.3">
      <c r="A136" s="98" t="s">
        <v>46</v>
      </c>
      <c r="B136" s="99" t="s">
        <v>652</v>
      </c>
      <c r="C136" s="98" t="s">
        <v>27</v>
      </c>
      <c r="D136" s="98" t="s">
        <v>653</v>
      </c>
      <c r="E136" s="177" t="s">
        <v>55</v>
      </c>
      <c r="F136" s="177"/>
      <c r="G136" s="100" t="s">
        <v>53</v>
      </c>
      <c r="H136" s="101">
        <v>6.33</v>
      </c>
      <c r="I136" s="102">
        <v>13.68</v>
      </c>
      <c r="J136" s="102">
        <v>86.59</v>
      </c>
    </row>
    <row r="137" spans="1:10" s="86" customFormat="1" ht="27" customHeight="1" x14ac:dyDescent="0.3">
      <c r="A137" s="98" t="s">
        <v>46</v>
      </c>
      <c r="B137" s="99" t="s">
        <v>654</v>
      </c>
      <c r="C137" s="98" t="s">
        <v>27</v>
      </c>
      <c r="D137" s="98" t="s">
        <v>655</v>
      </c>
      <c r="E137" s="177" t="s">
        <v>55</v>
      </c>
      <c r="F137" s="177"/>
      <c r="G137" s="100" t="s">
        <v>53</v>
      </c>
      <c r="H137" s="101">
        <v>14.86</v>
      </c>
      <c r="I137" s="102">
        <v>12.33</v>
      </c>
      <c r="J137" s="102">
        <v>183.22</v>
      </c>
    </row>
    <row r="138" spans="1:10" s="86" customFormat="1" ht="27" customHeight="1" x14ac:dyDescent="0.3">
      <c r="A138" s="98" t="s">
        <v>46</v>
      </c>
      <c r="B138" s="99" t="s">
        <v>656</v>
      </c>
      <c r="C138" s="98" t="s">
        <v>27</v>
      </c>
      <c r="D138" s="98" t="s">
        <v>657</v>
      </c>
      <c r="E138" s="177" t="s">
        <v>55</v>
      </c>
      <c r="F138" s="177"/>
      <c r="G138" s="100" t="s">
        <v>53</v>
      </c>
      <c r="H138" s="101">
        <v>1.48</v>
      </c>
      <c r="I138" s="102">
        <v>10.46</v>
      </c>
      <c r="J138" s="102">
        <v>15.48</v>
      </c>
    </row>
    <row r="139" spans="1:10" s="86" customFormat="1" ht="27" customHeight="1" x14ac:dyDescent="0.3">
      <c r="A139" s="98" t="s">
        <v>46</v>
      </c>
      <c r="B139" s="99" t="s">
        <v>658</v>
      </c>
      <c r="C139" s="98" t="s">
        <v>27</v>
      </c>
      <c r="D139" s="98" t="s">
        <v>659</v>
      </c>
      <c r="E139" s="177" t="s">
        <v>55</v>
      </c>
      <c r="F139" s="177"/>
      <c r="G139" s="100" t="s">
        <v>53</v>
      </c>
      <c r="H139" s="101">
        <v>0.33</v>
      </c>
      <c r="I139" s="102">
        <v>10.19</v>
      </c>
      <c r="J139" s="102">
        <v>3.36</v>
      </c>
    </row>
    <row r="140" spans="1:10" s="86" customFormat="1" ht="27" customHeight="1" x14ac:dyDescent="0.3">
      <c r="A140" s="98" t="s">
        <v>46</v>
      </c>
      <c r="B140" s="99" t="s">
        <v>660</v>
      </c>
      <c r="C140" s="98" t="s">
        <v>27</v>
      </c>
      <c r="D140" s="98" t="s">
        <v>661</v>
      </c>
      <c r="E140" s="177" t="s">
        <v>55</v>
      </c>
      <c r="F140" s="177"/>
      <c r="G140" s="100" t="s">
        <v>53</v>
      </c>
      <c r="H140" s="101">
        <v>6.27</v>
      </c>
      <c r="I140" s="102">
        <v>14.29</v>
      </c>
      <c r="J140" s="102">
        <v>89.59</v>
      </c>
    </row>
    <row r="141" spans="1:10" s="86" customFormat="1" ht="27" customHeight="1" x14ac:dyDescent="0.3">
      <c r="A141" s="98" t="s">
        <v>46</v>
      </c>
      <c r="B141" s="99" t="s">
        <v>662</v>
      </c>
      <c r="C141" s="98" t="s">
        <v>27</v>
      </c>
      <c r="D141" s="98" t="s">
        <v>663</v>
      </c>
      <c r="E141" s="177" t="s">
        <v>55</v>
      </c>
      <c r="F141" s="177"/>
      <c r="G141" s="100" t="s">
        <v>53</v>
      </c>
      <c r="H141" s="101">
        <v>2.3199999999999998</v>
      </c>
      <c r="I141" s="102">
        <v>13.83</v>
      </c>
      <c r="J141" s="102">
        <v>32.08</v>
      </c>
    </row>
    <row r="142" spans="1:10" s="86" customFormat="1" ht="27" customHeight="1" x14ac:dyDescent="0.3">
      <c r="A142" s="98" t="s">
        <v>46</v>
      </c>
      <c r="B142" s="99" t="s">
        <v>664</v>
      </c>
      <c r="C142" s="98" t="s">
        <v>27</v>
      </c>
      <c r="D142" s="98" t="s">
        <v>665</v>
      </c>
      <c r="E142" s="177" t="s">
        <v>55</v>
      </c>
      <c r="F142" s="177"/>
      <c r="G142" s="100" t="s">
        <v>53</v>
      </c>
      <c r="H142" s="101">
        <v>7.84</v>
      </c>
      <c r="I142" s="102">
        <v>13.25</v>
      </c>
      <c r="J142" s="102">
        <v>103.88</v>
      </c>
    </row>
    <row r="143" spans="1:10" s="86" customFormat="1" ht="27" customHeight="1" x14ac:dyDescent="0.3">
      <c r="A143" s="98" t="s">
        <v>46</v>
      </c>
      <c r="B143" s="99" t="s">
        <v>666</v>
      </c>
      <c r="C143" s="98" t="s">
        <v>27</v>
      </c>
      <c r="D143" s="98" t="s">
        <v>667</v>
      </c>
      <c r="E143" s="177" t="s">
        <v>55</v>
      </c>
      <c r="F143" s="177"/>
      <c r="G143" s="100" t="s">
        <v>26</v>
      </c>
      <c r="H143" s="101">
        <v>4.4800000000000004</v>
      </c>
      <c r="I143" s="102">
        <v>110.25</v>
      </c>
      <c r="J143" s="102">
        <v>493.92</v>
      </c>
    </row>
    <row r="144" spans="1:10" s="86" customFormat="1" ht="27" customHeight="1" x14ac:dyDescent="0.3">
      <c r="A144" s="98" t="s">
        <v>46</v>
      </c>
      <c r="B144" s="99" t="s">
        <v>668</v>
      </c>
      <c r="C144" s="98" t="s">
        <v>27</v>
      </c>
      <c r="D144" s="98" t="s">
        <v>669</v>
      </c>
      <c r="E144" s="177" t="s">
        <v>55</v>
      </c>
      <c r="F144" s="177"/>
      <c r="G144" s="100" t="s">
        <v>53</v>
      </c>
      <c r="H144" s="101">
        <v>4.9800000000000004</v>
      </c>
      <c r="I144" s="102">
        <v>17.84</v>
      </c>
      <c r="J144" s="102">
        <v>88.84</v>
      </c>
    </row>
    <row r="145" spans="1:10" s="86" customFormat="1" ht="27" customHeight="1" x14ac:dyDescent="0.3">
      <c r="A145" s="98" t="s">
        <v>46</v>
      </c>
      <c r="B145" s="99" t="s">
        <v>670</v>
      </c>
      <c r="C145" s="98" t="s">
        <v>27</v>
      </c>
      <c r="D145" s="98" t="s">
        <v>671</v>
      </c>
      <c r="E145" s="177" t="s">
        <v>55</v>
      </c>
      <c r="F145" s="177"/>
      <c r="G145" s="100" t="s">
        <v>53</v>
      </c>
      <c r="H145" s="101">
        <v>5.91</v>
      </c>
      <c r="I145" s="102">
        <v>16.71</v>
      </c>
      <c r="J145" s="102">
        <v>98.75</v>
      </c>
    </row>
    <row r="146" spans="1:10" s="86" customFormat="1" ht="27" customHeight="1" x14ac:dyDescent="0.3">
      <c r="A146" s="98" t="s">
        <v>46</v>
      </c>
      <c r="B146" s="99" t="s">
        <v>672</v>
      </c>
      <c r="C146" s="98" t="s">
        <v>27</v>
      </c>
      <c r="D146" s="98" t="s">
        <v>673</v>
      </c>
      <c r="E146" s="177" t="s">
        <v>55</v>
      </c>
      <c r="F146" s="177"/>
      <c r="G146" s="100" t="s">
        <v>53</v>
      </c>
      <c r="H146" s="101">
        <v>1.1100000000000001</v>
      </c>
      <c r="I146" s="102">
        <v>15.62</v>
      </c>
      <c r="J146" s="102">
        <v>17.329999999999998</v>
      </c>
    </row>
    <row r="147" spans="1:10" s="86" customFormat="1" ht="27" customHeight="1" x14ac:dyDescent="0.3">
      <c r="A147" s="98" t="s">
        <v>46</v>
      </c>
      <c r="B147" s="99" t="s">
        <v>674</v>
      </c>
      <c r="C147" s="98" t="s">
        <v>27</v>
      </c>
      <c r="D147" s="98" t="s">
        <v>675</v>
      </c>
      <c r="E147" s="177" t="s">
        <v>55</v>
      </c>
      <c r="F147" s="177"/>
      <c r="G147" s="100" t="s">
        <v>53</v>
      </c>
      <c r="H147" s="101">
        <v>2.82</v>
      </c>
      <c r="I147" s="102">
        <v>13.93</v>
      </c>
      <c r="J147" s="102">
        <v>39.28</v>
      </c>
    </row>
    <row r="148" spans="1:10" s="86" customFormat="1" ht="27" customHeight="1" x14ac:dyDescent="0.3">
      <c r="A148" s="98" t="s">
        <v>46</v>
      </c>
      <c r="B148" s="99" t="s">
        <v>676</v>
      </c>
      <c r="C148" s="98" t="s">
        <v>27</v>
      </c>
      <c r="D148" s="98" t="s">
        <v>677</v>
      </c>
      <c r="E148" s="177" t="s">
        <v>55</v>
      </c>
      <c r="F148" s="177"/>
      <c r="G148" s="100" t="s">
        <v>53</v>
      </c>
      <c r="H148" s="101">
        <v>2.2999999999999998</v>
      </c>
      <c r="I148" s="102">
        <v>11.78</v>
      </c>
      <c r="J148" s="102">
        <v>27.09</v>
      </c>
    </row>
    <row r="149" spans="1:10" s="86" customFormat="1" ht="27" customHeight="1" x14ac:dyDescent="0.3">
      <c r="A149" s="91" t="s">
        <v>39</v>
      </c>
      <c r="B149" s="92" t="s">
        <v>678</v>
      </c>
      <c r="C149" s="91" t="s">
        <v>27</v>
      </c>
      <c r="D149" s="91" t="s">
        <v>679</v>
      </c>
      <c r="E149" s="174" t="s">
        <v>40</v>
      </c>
      <c r="F149" s="174"/>
      <c r="G149" s="93" t="s">
        <v>28</v>
      </c>
      <c r="H149" s="94">
        <v>1.103</v>
      </c>
      <c r="I149" s="95">
        <v>722.65</v>
      </c>
      <c r="J149" s="95">
        <v>797.08</v>
      </c>
    </row>
    <row r="150" spans="1:10" s="86" customFormat="1" ht="27.6" x14ac:dyDescent="0.3">
      <c r="A150" s="96"/>
      <c r="B150" s="96"/>
      <c r="C150" s="96"/>
      <c r="D150" s="96"/>
      <c r="E150" s="96" t="s">
        <v>41</v>
      </c>
      <c r="F150" s="97">
        <v>556.45000000000005</v>
      </c>
      <c r="G150" s="96" t="s">
        <v>42</v>
      </c>
      <c r="H150" s="97">
        <v>0</v>
      </c>
      <c r="I150" s="96" t="s">
        <v>43</v>
      </c>
      <c r="J150" s="97">
        <v>556.45000000000005</v>
      </c>
    </row>
    <row r="151" spans="1:10" s="86" customFormat="1" ht="15" customHeight="1" thickBot="1" x14ac:dyDescent="0.35">
      <c r="A151" s="134"/>
      <c r="B151" s="134"/>
      <c r="C151" s="134"/>
      <c r="D151" s="134"/>
      <c r="E151" s="134" t="s">
        <v>44</v>
      </c>
      <c r="F151" s="133">
        <v>998.57</v>
      </c>
      <c r="G151" s="134"/>
      <c r="H151" s="173" t="s">
        <v>45</v>
      </c>
      <c r="I151" s="173"/>
      <c r="J151" s="133">
        <v>4463.4399999999996</v>
      </c>
    </row>
    <row r="152" spans="1:10" s="86" customFormat="1" ht="18" customHeight="1" thickTop="1" x14ac:dyDescent="0.3">
      <c r="A152" s="115" t="s">
        <v>294</v>
      </c>
      <c r="B152" s="116" t="s">
        <v>17</v>
      </c>
      <c r="C152" s="115" t="s">
        <v>18</v>
      </c>
      <c r="D152" s="115" t="s">
        <v>5</v>
      </c>
      <c r="E152" s="175" t="s">
        <v>37</v>
      </c>
      <c r="F152" s="175"/>
      <c r="G152" s="117" t="s">
        <v>19</v>
      </c>
      <c r="H152" s="116" t="s">
        <v>20</v>
      </c>
      <c r="I152" s="116" t="s">
        <v>21</v>
      </c>
      <c r="J152" s="116" t="s">
        <v>6</v>
      </c>
    </row>
    <row r="153" spans="1:10" s="86" customFormat="1" ht="39" customHeight="1" x14ac:dyDescent="0.3">
      <c r="A153" s="125" t="s">
        <v>38</v>
      </c>
      <c r="B153" s="126" t="s">
        <v>295</v>
      </c>
      <c r="C153" s="125" t="s">
        <v>27</v>
      </c>
      <c r="D153" s="125" t="s">
        <v>296</v>
      </c>
      <c r="E153" s="176" t="s">
        <v>55</v>
      </c>
      <c r="F153" s="176"/>
      <c r="G153" s="127" t="s">
        <v>26</v>
      </c>
      <c r="H153" s="128">
        <v>1</v>
      </c>
      <c r="I153" s="129">
        <v>192.10999999999999</v>
      </c>
      <c r="J153" s="129">
        <v>192.11</v>
      </c>
    </row>
    <row r="154" spans="1:10" s="86" customFormat="1" ht="27" customHeight="1" x14ac:dyDescent="0.3">
      <c r="A154" s="98" t="s">
        <v>46</v>
      </c>
      <c r="B154" s="99" t="s">
        <v>680</v>
      </c>
      <c r="C154" s="98" t="s">
        <v>27</v>
      </c>
      <c r="D154" s="98" t="s">
        <v>681</v>
      </c>
      <c r="E154" s="177" t="s">
        <v>55</v>
      </c>
      <c r="F154" s="177"/>
      <c r="G154" s="100" t="s">
        <v>28</v>
      </c>
      <c r="H154" s="101">
        <v>5.3999999999999999E-2</v>
      </c>
      <c r="I154" s="102">
        <v>851.24</v>
      </c>
      <c r="J154" s="102">
        <v>45.96</v>
      </c>
    </row>
    <row r="155" spans="1:10" s="86" customFormat="1" ht="27" customHeight="1" x14ac:dyDescent="0.3">
      <c r="A155" s="98" t="s">
        <v>46</v>
      </c>
      <c r="B155" s="99" t="s">
        <v>520</v>
      </c>
      <c r="C155" s="98" t="s">
        <v>27</v>
      </c>
      <c r="D155" s="98" t="s">
        <v>521</v>
      </c>
      <c r="E155" s="177" t="s">
        <v>49</v>
      </c>
      <c r="F155" s="177"/>
      <c r="G155" s="100" t="s">
        <v>50</v>
      </c>
      <c r="H155" s="101">
        <v>0.501</v>
      </c>
      <c r="I155" s="102">
        <v>23.47</v>
      </c>
      <c r="J155" s="102">
        <v>11.75</v>
      </c>
    </row>
    <row r="156" spans="1:10" s="86" customFormat="1" ht="27" customHeight="1" x14ac:dyDescent="0.3">
      <c r="A156" s="98" t="s">
        <v>46</v>
      </c>
      <c r="B156" s="99" t="s">
        <v>47</v>
      </c>
      <c r="C156" s="98" t="s">
        <v>27</v>
      </c>
      <c r="D156" s="98" t="s">
        <v>48</v>
      </c>
      <c r="E156" s="177" t="s">
        <v>49</v>
      </c>
      <c r="F156" s="177"/>
      <c r="G156" s="100" t="s">
        <v>50</v>
      </c>
      <c r="H156" s="101">
        <v>0.35399999999999998</v>
      </c>
      <c r="I156" s="102">
        <v>19.11</v>
      </c>
      <c r="J156" s="102">
        <v>6.76</v>
      </c>
    </row>
    <row r="157" spans="1:10" s="86" customFormat="1" ht="27" customHeight="1" x14ac:dyDescent="0.3">
      <c r="A157" s="98" t="s">
        <v>46</v>
      </c>
      <c r="B157" s="99" t="s">
        <v>682</v>
      </c>
      <c r="C157" s="98" t="s">
        <v>27</v>
      </c>
      <c r="D157" s="98" t="s">
        <v>683</v>
      </c>
      <c r="E157" s="177" t="s">
        <v>55</v>
      </c>
      <c r="F157" s="177"/>
      <c r="G157" s="100" t="s">
        <v>29</v>
      </c>
      <c r="H157" s="101">
        <v>0.97</v>
      </c>
      <c r="I157" s="102">
        <v>18.11</v>
      </c>
      <c r="J157" s="102">
        <v>17.559999999999999</v>
      </c>
    </row>
    <row r="158" spans="1:10" s="86" customFormat="1" ht="27" customHeight="1" x14ac:dyDescent="0.3">
      <c r="A158" s="98" t="s">
        <v>46</v>
      </c>
      <c r="B158" s="99" t="s">
        <v>684</v>
      </c>
      <c r="C158" s="98" t="s">
        <v>27</v>
      </c>
      <c r="D158" s="98" t="s">
        <v>685</v>
      </c>
      <c r="E158" s="177" t="s">
        <v>55</v>
      </c>
      <c r="F158" s="177"/>
      <c r="G158" s="100" t="s">
        <v>53</v>
      </c>
      <c r="H158" s="101">
        <v>1.2110000000000001</v>
      </c>
      <c r="I158" s="102">
        <v>15.96</v>
      </c>
      <c r="J158" s="102">
        <v>19.32</v>
      </c>
    </row>
    <row r="159" spans="1:10" s="86" customFormat="1" ht="27" customHeight="1" x14ac:dyDescent="0.3">
      <c r="A159" s="91" t="s">
        <v>39</v>
      </c>
      <c r="B159" s="92" t="s">
        <v>686</v>
      </c>
      <c r="C159" s="91" t="s">
        <v>27</v>
      </c>
      <c r="D159" s="91" t="s">
        <v>687</v>
      </c>
      <c r="E159" s="174" t="s">
        <v>40</v>
      </c>
      <c r="F159" s="174"/>
      <c r="G159" s="93" t="s">
        <v>26</v>
      </c>
      <c r="H159" s="94">
        <v>1</v>
      </c>
      <c r="I159" s="95">
        <v>56.8</v>
      </c>
      <c r="J159" s="95">
        <v>56.8</v>
      </c>
    </row>
    <row r="160" spans="1:10" s="86" customFormat="1" ht="27" customHeight="1" x14ac:dyDescent="0.3">
      <c r="A160" s="91" t="s">
        <v>39</v>
      </c>
      <c r="B160" s="92" t="s">
        <v>604</v>
      </c>
      <c r="C160" s="91" t="s">
        <v>27</v>
      </c>
      <c r="D160" s="91" t="s">
        <v>605</v>
      </c>
      <c r="E160" s="174" t="s">
        <v>40</v>
      </c>
      <c r="F160" s="174"/>
      <c r="G160" s="93" t="s">
        <v>29</v>
      </c>
      <c r="H160" s="94">
        <v>1.87</v>
      </c>
      <c r="I160" s="95">
        <v>17.55</v>
      </c>
      <c r="J160" s="95">
        <v>32.81</v>
      </c>
    </row>
    <row r="161" spans="1:10" s="86" customFormat="1" ht="21" customHeight="1" x14ac:dyDescent="0.3">
      <c r="A161" s="91" t="s">
        <v>39</v>
      </c>
      <c r="B161" s="92" t="s">
        <v>688</v>
      </c>
      <c r="C161" s="91" t="s">
        <v>27</v>
      </c>
      <c r="D161" s="91" t="s">
        <v>689</v>
      </c>
      <c r="E161" s="174" t="s">
        <v>40</v>
      </c>
      <c r="F161" s="174"/>
      <c r="G161" s="93" t="s">
        <v>53</v>
      </c>
      <c r="H161" s="94">
        <v>0.04</v>
      </c>
      <c r="I161" s="95">
        <v>28.93</v>
      </c>
      <c r="J161" s="95">
        <v>1.1499999999999999</v>
      </c>
    </row>
    <row r="162" spans="1:10" s="86" customFormat="1" ht="27.6" x14ac:dyDescent="0.3">
      <c r="A162" s="96"/>
      <c r="B162" s="96"/>
      <c r="C162" s="96"/>
      <c r="D162" s="96"/>
      <c r="E162" s="96" t="s">
        <v>41</v>
      </c>
      <c r="F162" s="97">
        <v>21.029999999999998</v>
      </c>
      <c r="G162" s="96" t="s">
        <v>42</v>
      </c>
      <c r="H162" s="97">
        <v>0</v>
      </c>
      <c r="I162" s="96" t="s">
        <v>43</v>
      </c>
      <c r="J162" s="97">
        <v>21.029999999999998</v>
      </c>
    </row>
    <row r="163" spans="1:10" s="86" customFormat="1" ht="15" customHeight="1" thickBot="1" x14ac:dyDescent="0.35">
      <c r="A163" s="134"/>
      <c r="B163" s="134"/>
      <c r="C163" s="134"/>
      <c r="D163" s="134"/>
      <c r="E163" s="134" t="s">
        <v>44</v>
      </c>
      <c r="F163" s="133">
        <v>55.36</v>
      </c>
      <c r="G163" s="134"/>
      <c r="H163" s="173" t="s">
        <v>45</v>
      </c>
      <c r="I163" s="173"/>
      <c r="J163" s="133">
        <v>247.47000000000003</v>
      </c>
    </row>
    <row r="164" spans="1:10" s="86" customFormat="1" ht="18" customHeight="1" thickTop="1" x14ac:dyDescent="0.3">
      <c r="A164" s="115" t="s">
        <v>297</v>
      </c>
      <c r="B164" s="116" t="s">
        <v>17</v>
      </c>
      <c r="C164" s="115" t="s">
        <v>18</v>
      </c>
      <c r="D164" s="115" t="s">
        <v>5</v>
      </c>
      <c r="E164" s="175" t="s">
        <v>37</v>
      </c>
      <c r="F164" s="175"/>
      <c r="G164" s="117" t="s">
        <v>19</v>
      </c>
      <c r="H164" s="116" t="s">
        <v>20</v>
      </c>
      <c r="I164" s="116" t="s">
        <v>21</v>
      </c>
      <c r="J164" s="116" t="s">
        <v>6</v>
      </c>
    </row>
    <row r="165" spans="1:10" s="86" customFormat="1" ht="39" customHeight="1" x14ac:dyDescent="0.3">
      <c r="A165" s="125" t="s">
        <v>38</v>
      </c>
      <c r="B165" s="126" t="s">
        <v>298</v>
      </c>
      <c r="C165" s="125" t="s">
        <v>27</v>
      </c>
      <c r="D165" s="125" t="s">
        <v>299</v>
      </c>
      <c r="E165" s="176" t="s">
        <v>55</v>
      </c>
      <c r="F165" s="176"/>
      <c r="G165" s="127" t="s">
        <v>26</v>
      </c>
      <c r="H165" s="128">
        <v>1</v>
      </c>
      <c r="I165" s="129">
        <v>177.97</v>
      </c>
      <c r="J165" s="129">
        <v>177.97</v>
      </c>
    </row>
    <row r="166" spans="1:10" s="86" customFormat="1" ht="27" customHeight="1" x14ac:dyDescent="0.3">
      <c r="A166" s="98" t="s">
        <v>46</v>
      </c>
      <c r="B166" s="99" t="s">
        <v>680</v>
      </c>
      <c r="C166" s="98" t="s">
        <v>27</v>
      </c>
      <c r="D166" s="98" t="s">
        <v>681</v>
      </c>
      <c r="E166" s="177" t="s">
        <v>55</v>
      </c>
      <c r="F166" s="177"/>
      <c r="G166" s="100" t="s">
        <v>28</v>
      </c>
      <c r="H166" s="101">
        <v>4.3999999999999997E-2</v>
      </c>
      <c r="I166" s="102">
        <v>851.24</v>
      </c>
      <c r="J166" s="102">
        <v>37.450000000000003</v>
      </c>
    </row>
    <row r="167" spans="1:10" s="86" customFormat="1" ht="27" customHeight="1" x14ac:dyDescent="0.3">
      <c r="A167" s="98" t="s">
        <v>46</v>
      </c>
      <c r="B167" s="99" t="s">
        <v>520</v>
      </c>
      <c r="C167" s="98" t="s">
        <v>27</v>
      </c>
      <c r="D167" s="98" t="s">
        <v>521</v>
      </c>
      <c r="E167" s="177" t="s">
        <v>49</v>
      </c>
      <c r="F167" s="177"/>
      <c r="G167" s="100" t="s">
        <v>50</v>
      </c>
      <c r="H167" s="101">
        <v>0.501</v>
      </c>
      <c r="I167" s="102">
        <v>23.47</v>
      </c>
      <c r="J167" s="102">
        <v>11.75</v>
      </c>
    </row>
    <row r="168" spans="1:10" s="86" customFormat="1" ht="27" customHeight="1" x14ac:dyDescent="0.3">
      <c r="A168" s="98" t="s">
        <v>46</v>
      </c>
      <c r="B168" s="99" t="s">
        <v>47</v>
      </c>
      <c r="C168" s="98" t="s">
        <v>27</v>
      </c>
      <c r="D168" s="98" t="s">
        <v>48</v>
      </c>
      <c r="E168" s="177" t="s">
        <v>49</v>
      </c>
      <c r="F168" s="177"/>
      <c r="G168" s="100" t="s">
        <v>50</v>
      </c>
      <c r="H168" s="101">
        <v>0.35399999999999998</v>
      </c>
      <c r="I168" s="102">
        <v>19.11</v>
      </c>
      <c r="J168" s="102">
        <v>6.76</v>
      </c>
    </row>
    <row r="169" spans="1:10" s="86" customFormat="1" ht="27" customHeight="1" x14ac:dyDescent="0.3">
      <c r="A169" s="98" t="s">
        <v>46</v>
      </c>
      <c r="B169" s="99" t="s">
        <v>682</v>
      </c>
      <c r="C169" s="98" t="s">
        <v>27</v>
      </c>
      <c r="D169" s="98" t="s">
        <v>683</v>
      </c>
      <c r="E169" s="177" t="s">
        <v>55</v>
      </c>
      <c r="F169" s="177"/>
      <c r="G169" s="100" t="s">
        <v>29</v>
      </c>
      <c r="H169" s="101">
        <v>0.97</v>
      </c>
      <c r="I169" s="102">
        <v>18.11</v>
      </c>
      <c r="J169" s="102">
        <v>17.559999999999999</v>
      </c>
    </row>
    <row r="170" spans="1:10" s="86" customFormat="1" ht="27" customHeight="1" x14ac:dyDescent="0.3">
      <c r="A170" s="98" t="s">
        <v>46</v>
      </c>
      <c r="B170" s="99" t="s">
        <v>684</v>
      </c>
      <c r="C170" s="98" t="s">
        <v>27</v>
      </c>
      <c r="D170" s="98" t="s">
        <v>685</v>
      </c>
      <c r="E170" s="177" t="s">
        <v>55</v>
      </c>
      <c r="F170" s="177"/>
      <c r="G170" s="100" t="s">
        <v>53</v>
      </c>
      <c r="H170" s="101">
        <v>0.99099999999999999</v>
      </c>
      <c r="I170" s="102">
        <v>15.96</v>
      </c>
      <c r="J170" s="102">
        <v>15.81</v>
      </c>
    </row>
    <row r="171" spans="1:10" s="86" customFormat="1" ht="27" customHeight="1" x14ac:dyDescent="0.3">
      <c r="A171" s="91" t="s">
        <v>39</v>
      </c>
      <c r="B171" s="92" t="s">
        <v>690</v>
      </c>
      <c r="C171" s="91" t="s">
        <v>27</v>
      </c>
      <c r="D171" s="91" t="s">
        <v>691</v>
      </c>
      <c r="E171" s="174" t="s">
        <v>40</v>
      </c>
      <c r="F171" s="174"/>
      <c r="G171" s="93" t="s">
        <v>26</v>
      </c>
      <c r="H171" s="94">
        <v>1</v>
      </c>
      <c r="I171" s="95">
        <v>54.68</v>
      </c>
      <c r="J171" s="95">
        <v>54.68</v>
      </c>
    </row>
    <row r="172" spans="1:10" s="86" customFormat="1" ht="27" customHeight="1" x14ac:dyDescent="0.3">
      <c r="A172" s="91" t="s">
        <v>39</v>
      </c>
      <c r="B172" s="92" t="s">
        <v>604</v>
      </c>
      <c r="C172" s="91" t="s">
        <v>27</v>
      </c>
      <c r="D172" s="91" t="s">
        <v>605</v>
      </c>
      <c r="E172" s="174" t="s">
        <v>40</v>
      </c>
      <c r="F172" s="174"/>
      <c r="G172" s="93" t="s">
        <v>29</v>
      </c>
      <c r="H172" s="94">
        <v>1.87</v>
      </c>
      <c r="I172" s="95">
        <v>17.55</v>
      </c>
      <c r="J172" s="95">
        <v>32.81</v>
      </c>
    </row>
    <row r="173" spans="1:10" s="86" customFormat="1" ht="21" customHeight="1" x14ac:dyDescent="0.3">
      <c r="A173" s="91" t="s">
        <v>39</v>
      </c>
      <c r="B173" s="92" t="s">
        <v>688</v>
      </c>
      <c r="C173" s="91" t="s">
        <v>27</v>
      </c>
      <c r="D173" s="91" t="s">
        <v>689</v>
      </c>
      <c r="E173" s="174" t="s">
        <v>40</v>
      </c>
      <c r="F173" s="174"/>
      <c r="G173" s="93" t="s">
        <v>53</v>
      </c>
      <c r="H173" s="94">
        <v>0.04</v>
      </c>
      <c r="I173" s="95">
        <v>28.93</v>
      </c>
      <c r="J173" s="95">
        <v>1.1499999999999999</v>
      </c>
    </row>
    <row r="174" spans="1:10" s="86" customFormat="1" ht="27.6" x14ac:dyDescent="0.3">
      <c r="A174" s="96"/>
      <c r="B174" s="96"/>
      <c r="C174" s="96"/>
      <c r="D174" s="96"/>
      <c r="E174" s="96" t="s">
        <v>41</v>
      </c>
      <c r="F174" s="97">
        <v>19.869999999999997</v>
      </c>
      <c r="G174" s="96" t="s">
        <v>42</v>
      </c>
      <c r="H174" s="97">
        <v>0</v>
      </c>
      <c r="I174" s="96" t="s">
        <v>43</v>
      </c>
      <c r="J174" s="97">
        <v>19.869999999999997</v>
      </c>
    </row>
    <row r="175" spans="1:10" s="86" customFormat="1" ht="15" customHeight="1" thickBot="1" x14ac:dyDescent="0.35">
      <c r="A175" s="134"/>
      <c r="B175" s="134"/>
      <c r="C175" s="134"/>
      <c r="D175" s="134"/>
      <c r="E175" s="134" t="s">
        <v>44</v>
      </c>
      <c r="F175" s="133">
        <v>51.29</v>
      </c>
      <c r="G175" s="134"/>
      <c r="H175" s="173" t="s">
        <v>45</v>
      </c>
      <c r="I175" s="173"/>
      <c r="J175" s="133">
        <v>229.26</v>
      </c>
    </row>
    <row r="176" spans="1:10" s="86" customFormat="1" ht="18" customHeight="1" thickTop="1" x14ac:dyDescent="0.3">
      <c r="A176" s="115" t="s">
        <v>218</v>
      </c>
      <c r="B176" s="116" t="s">
        <v>17</v>
      </c>
      <c r="C176" s="115" t="s">
        <v>18</v>
      </c>
      <c r="D176" s="115" t="s">
        <v>5</v>
      </c>
      <c r="E176" s="175" t="s">
        <v>37</v>
      </c>
      <c r="F176" s="175"/>
      <c r="G176" s="117" t="s">
        <v>19</v>
      </c>
      <c r="H176" s="116" t="s">
        <v>20</v>
      </c>
      <c r="I176" s="116" t="s">
        <v>21</v>
      </c>
      <c r="J176" s="116" t="s">
        <v>6</v>
      </c>
    </row>
    <row r="177" spans="1:10" s="86" customFormat="1" ht="51" customHeight="1" x14ac:dyDescent="0.3">
      <c r="A177" s="125" t="s">
        <v>38</v>
      </c>
      <c r="B177" s="126" t="s">
        <v>300</v>
      </c>
      <c r="C177" s="125" t="s">
        <v>27</v>
      </c>
      <c r="D177" s="125" t="s">
        <v>301</v>
      </c>
      <c r="E177" s="176" t="s">
        <v>692</v>
      </c>
      <c r="F177" s="176"/>
      <c r="G177" s="127" t="s">
        <v>26</v>
      </c>
      <c r="H177" s="128">
        <v>1</v>
      </c>
      <c r="I177" s="129">
        <v>79.5</v>
      </c>
      <c r="J177" s="129">
        <v>79.5</v>
      </c>
    </row>
    <row r="178" spans="1:10" s="86" customFormat="1" ht="39" customHeight="1" x14ac:dyDescent="0.3">
      <c r="A178" s="98" t="s">
        <v>46</v>
      </c>
      <c r="B178" s="99" t="s">
        <v>693</v>
      </c>
      <c r="C178" s="98" t="s">
        <v>27</v>
      </c>
      <c r="D178" s="98" t="s">
        <v>694</v>
      </c>
      <c r="E178" s="177" t="s">
        <v>49</v>
      </c>
      <c r="F178" s="177"/>
      <c r="G178" s="100" t="s">
        <v>28</v>
      </c>
      <c r="H178" s="101">
        <v>1.2500000000000001E-2</v>
      </c>
      <c r="I178" s="102">
        <v>787.6</v>
      </c>
      <c r="J178" s="102">
        <v>9.84</v>
      </c>
    </row>
    <row r="179" spans="1:10" s="86" customFormat="1" ht="27" customHeight="1" x14ac:dyDescent="0.3">
      <c r="A179" s="98" t="s">
        <v>46</v>
      </c>
      <c r="B179" s="99" t="s">
        <v>51</v>
      </c>
      <c r="C179" s="98" t="s">
        <v>27</v>
      </c>
      <c r="D179" s="98" t="s">
        <v>52</v>
      </c>
      <c r="E179" s="177" t="s">
        <v>49</v>
      </c>
      <c r="F179" s="177"/>
      <c r="G179" s="100" t="s">
        <v>50</v>
      </c>
      <c r="H179" s="101">
        <v>1.1100000000000001</v>
      </c>
      <c r="I179" s="102">
        <v>23.82</v>
      </c>
      <c r="J179" s="102">
        <v>26.44</v>
      </c>
    </row>
    <row r="180" spans="1:10" s="86" customFormat="1" ht="27" customHeight="1" x14ac:dyDescent="0.3">
      <c r="A180" s="98" t="s">
        <v>46</v>
      </c>
      <c r="B180" s="99" t="s">
        <v>47</v>
      </c>
      <c r="C180" s="98" t="s">
        <v>27</v>
      </c>
      <c r="D180" s="98" t="s">
        <v>48</v>
      </c>
      <c r="E180" s="177" t="s">
        <v>49</v>
      </c>
      <c r="F180" s="177"/>
      <c r="G180" s="100" t="s">
        <v>50</v>
      </c>
      <c r="H180" s="101">
        <v>0.55500000000000005</v>
      </c>
      <c r="I180" s="102">
        <v>19.11</v>
      </c>
      <c r="J180" s="102">
        <v>10.6</v>
      </c>
    </row>
    <row r="181" spans="1:10" s="86" customFormat="1" ht="27" customHeight="1" x14ac:dyDescent="0.3">
      <c r="A181" s="91" t="s">
        <v>39</v>
      </c>
      <c r="B181" s="92" t="s">
        <v>695</v>
      </c>
      <c r="C181" s="91" t="s">
        <v>27</v>
      </c>
      <c r="D181" s="91" t="s">
        <v>696</v>
      </c>
      <c r="E181" s="174" t="s">
        <v>40</v>
      </c>
      <c r="F181" s="174"/>
      <c r="G181" s="93" t="s">
        <v>30</v>
      </c>
      <c r="H181" s="94">
        <v>27.93</v>
      </c>
      <c r="I181" s="95">
        <v>1.1000000000000001</v>
      </c>
      <c r="J181" s="95">
        <v>30.72</v>
      </c>
    </row>
    <row r="182" spans="1:10" s="86" customFormat="1" ht="21" customHeight="1" x14ac:dyDescent="0.3">
      <c r="A182" s="91" t="s">
        <v>39</v>
      </c>
      <c r="B182" s="92" t="s">
        <v>697</v>
      </c>
      <c r="C182" s="91" t="s">
        <v>27</v>
      </c>
      <c r="D182" s="91" t="s">
        <v>698</v>
      </c>
      <c r="E182" s="174" t="s">
        <v>40</v>
      </c>
      <c r="F182" s="174"/>
      <c r="G182" s="93" t="s">
        <v>54</v>
      </c>
      <c r="H182" s="94">
        <v>0.01</v>
      </c>
      <c r="I182" s="95">
        <v>40.1</v>
      </c>
      <c r="J182" s="95">
        <v>0.4</v>
      </c>
    </row>
    <row r="183" spans="1:10" s="86" customFormat="1" ht="27" customHeight="1" x14ac:dyDescent="0.3">
      <c r="A183" s="91" t="s">
        <v>39</v>
      </c>
      <c r="B183" s="92" t="s">
        <v>699</v>
      </c>
      <c r="C183" s="91" t="s">
        <v>27</v>
      </c>
      <c r="D183" s="91" t="s">
        <v>700</v>
      </c>
      <c r="E183" s="174" t="s">
        <v>40</v>
      </c>
      <c r="F183" s="174"/>
      <c r="G183" s="93" t="s">
        <v>29</v>
      </c>
      <c r="H183" s="94">
        <v>0.42</v>
      </c>
      <c r="I183" s="95">
        <v>3.58</v>
      </c>
      <c r="J183" s="95">
        <v>1.5</v>
      </c>
    </row>
    <row r="184" spans="1:10" s="86" customFormat="1" ht="27.6" x14ac:dyDescent="0.3">
      <c r="A184" s="96"/>
      <c r="B184" s="96"/>
      <c r="C184" s="96"/>
      <c r="D184" s="96"/>
      <c r="E184" s="96" t="s">
        <v>41</v>
      </c>
      <c r="F184" s="97">
        <v>25.75</v>
      </c>
      <c r="G184" s="96" t="s">
        <v>42</v>
      </c>
      <c r="H184" s="97">
        <v>0</v>
      </c>
      <c r="I184" s="96" t="s">
        <v>43</v>
      </c>
      <c r="J184" s="97">
        <v>25.75</v>
      </c>
    </row>
    <row r="185" spans="1:10" s="86" customFormat="1" ht="15" customHeight="1" thickBot="1" x14ac:dyDescent="0.35">
      <c r="A185" s="134"/>
      <c r="B185" s="134"/>
      <c r="C185" s="134"/>
      <c r="D185" s="134"/>
      <c r="E185" s="134" t="s">
        <v>44</v>
      </c>
      <c r="F185" s="133">
        <v>22.91</v>
      </c>
      <c r="G185" s="134"/>
      <c r="H185" s="173" t="s">
        <v>45</v>
      </c>
      <c r="I185" s="173"/>
      <c r="J185" s="133">
        <v>102.41</v>
      </c>
    </row>
    <row r="186" spans="1:10" s="86" customFormat="1" ht="18" customHeight="1" thickTop="1" x14ac:dyDescent="0.3">
      <c r="A186" s="115" t="s">
        <v>219</v>
      </c>
      <c r="B186" s="116" t="s">
        <v>17</v>
      </c>
      <c r="C186" s="115" t="s">
        <v>18</v>
      </c>
      <c r="D186" s="115" t="s">
        <v>5</v>
      </c>
      <c r="E186" s="175" t="s">
        <v>37</v>
      </c>
      <c r="F186" s="175"/>
      <c r="G186" s="117" t="s">
        <v>19</v>
      </c>
      <c r="H186" s="116" t="s">
        <v>20</v>
      </c>
      <c r="I186" s="116" t="s">
        <v>21</v>
      </c>
      <c r="J186" s="116" t="s">
        <v>6</v>
      </c>
    </row>
    <row r="187" spans="1:10" s="86" customFormat="1" ht="27" customHeight="1" x14ac:dyDescent="0.3">
      <c r="A187" s="125" t="s">
        <v>38</v>
      </c>
      <c r="B187" s="126" t="s">
        <v>302</v>
      </c>
      <c r="C187" s="125" t="s">
        <v>27</v>
      </c>
      <c r="D187" s="125" t="s">
        <v>303</v>
      </c>
      <c r="E187" s="176" t="s">
        <v>55</v>
      </c>
      <c r="F187" s="176"/>
      <c r="G187" s="127" t="s">
        <v>29</v>
      </c>
      <c r="H187" s="128">
        <v>1</v>
      </c>
      <c r="I187" s="129">
        <v>91.710000000000008</v>
      </c>
      <c r="J187" s="129">
        <v>91.71</v>
      </c>
    </row>
    <row r="188" spans="1:10" s="86" customFormat="1" ht="27" customHeight="1" x14ac:dyDescent="0.3">
      <c r="A188" s="98" t="s">
        <v>46</v>
      </c>
      <c r="B188" s="99" t="s">
        <v>51</v>
      </c>
      <c r="C188" s="98" t="s">
        <v>27</v>
      </c>
      <c r="D188" s="98" t="s">
        <v>52</v>
      </c>
      <c r="E188" s="177" t="s">
        <v>49</v>
      </c>
      <c r="F188" s="177"/>
      <c r="G188" s="100" t="s">
        <v>50</v>
      </c>
      <c r="H188" s="101">
        <v>0.376</v>
      </c>
      <c r="I188" s="102">
        <v>23.82</v>
      </c>
      <c r="J188" s="102">
        <v>8.9499999999999993</v>
      </c>
    </row>
    <row r="189" spans="1:10" s="86" customFormat="1" ht="27" customHeight="1" x14ac:dyDescent="0.3">
      <c r="A189" s="98" t="s">
        <v>46</v>
      </c>
      <c r="B189" s="99" t="s">
        <v>47</v>
      </c>
      <c r="C189" s="98" t="s">
        <v>27</v>
      </c>
      <c r="D189" s="98" t="s">
        <v>48</v>
      </c>
      <c r="E189" s="177" t="s">
        <v>49</v>
      </c>
      <c r="F189" s="177"/>
      <c r="G189" s="100" t="s">
        <v>50</v>
      </c>
      <c r="H189" s="101">
        <v>0.188</v>
      </c>
      <c r="I189" s="102">
        <v>19.11</v>
      </c>
      <c r="J189" s="102">
        <v>3.59</v>
      </c>
    </row>
    <row r="190" spans="1:10" s="86" customFormat="1" ht="27" customHeight="1" x14ac:dyDescent="0.3">
      <c r="A190" s="98" t="s">
        <v>46</v>
      </c>
      <c r="B190" s="99" t="s">
        <v>701</v>
      </c>
      <c r="C190" s="98" t="s">
        <v>27</v>
      </c>
      <c r="D190" s="98" t="s">
        <v>702</v>
      </c>
      <c r="E190" s="177" t="s">
        <v>55</v>
      </c>
      <c r="F190" s="177"/>
      <c r="G190" s="100" t="s">
        <v>26</v>
      </c>
      <c r="H190" s="101">
        <v>0.35</v>
      </c>
      <c r="I190" s="102">
        <v>161.86000000000001</v>
      </c>
      <c r="J190" s="102">
        <v>56.65</v>
      </c>
    </row>
    <row r="191" spans="1:10" s="86" customFormat="1" ht="27" customHeight="1" x14ac:dyDescent="0.3">
      <c r="A191" s="98" t="s">
        <v>46</v>
      </c>
      <c r="B191" s="99" t="s">
        <v>703</v>
      </c>
      <c r="C191" s="98" t="s">
        <v>27</v>
      </c>
      <c r="D191" s="98" t="s">
        <v>704</v>
      </c>
      <c r="E191" s="177" t="s">
        <v>55</v>
      </c>
      <c r="F191" s="177"/>
      <c r="G191" s="100" t="s">
        <v>53</v>
      </c>
      <c r="H191" s="101">
        <v>0.49</v>
      </c>
      <c r="I191" s="102">
        <v>11.28</v>
      </c>
      <c r="J191" s="102">
        <v>5.52</v>
      </c>
    </row>
    <row r="192" spans="1:10" s="86" customFormat="1" ht="27" customHeight="1" x14ac:dyDescent="0.3">
      <c r="A192" s="98" t="s">
        <v>46</v>
      </c>
      <c r="B192" s="99" t="s">
        <v>705</v>
      </c>
      <c r="C192" s="98" t="s">
        <v>27</v>
      </c>
      <c r="D192" s="98" t="s">
        <v>706</v>
      </c>
      <c r="E192" s="177" t="s">
        <v>55</v>
      </c>
      <c r="F192" s="177"/>
      <c r="G192" s="100" t="s">
        <v>28</v>
      </c>
      <c r="H192" s="101">
        <v>1.7999999999999999E-2</v>
      </c>
      <c r="I192" s="102">
        <v>661.4</v>
      </c>
      <c r="J192" s="102">
        <v>11.9</v>
      </c>
    </row>
    <row r="193" spans="1:10" s="86" customFormat="1" ht="27" customHeight="1" x14ac:dyDescent="0.3">
      <c r="A193" s="91" t="s">
        <v>39</v>
      </c>
      <c r="B193" s="92" t="s">
        <v>707</v>
      </c>
      <c r="C193" s="91" t="s">
        <v>27</v>
      </c>
      <c r="D193" s="91" t="s">
        <v>708</v>
      </c>
      <c r="E193" s="174" t="s">
        <v>40</v>
      </c>
      <c r="F193" s="174"/>
      <c r="G193" s="93" t="s">
        <v>72</v>
      </c>
      <c r="H193" s="94">
        <v>6.0000000000000001E-3</v>
      </c>
      <c r="I193" s="95">
        <v>7.91</v>
      </c>
      <c r="J193" s="95">
        <v>0.04</v>
      </c>
    </row>
    <row r="194" spans="1:10" s="86" customFormat="1" ht="21" customHeight="1" x14ac:dyDescent="0.3">
      <c r="A194" s="91" t="s">
        <v>39</v>
      </c>
      <c r="B194" s="92" t="s">
        <v>709</v>
      </c>
      <c r="C194" s="91" t="s">
        <v>27</v>
      </c>
      <c r="D194" s="91" t="s">
        <v>710</v>
      </c>
      <c r="E194" s="174" t="s">
        <v>40</v>
      </c>
      <c r="F194" s="174"/>
      <c r="G194" s="93" t="s">
        <v>29</v>
      </c>
      <c r="H194" s="94">
        <v>0.35199999999999998</v>
      </c>
      <c r="I194" s="95">
        <v>10.8</v>
      </c>
      <c r="J194" s="95">
        <v>3.8</v>
      </c>
    </row>
    <row r="195" spans="1:10" s="86" customFormat="1" ht="27" customHeight="1" x14ac:dyDescent="0.3">
      <c r="A195" s="91" t="s">
        <v>39</v>
      </c>
      <c r="B195" s="92" t="s">
        <v>711</v>
      </c>
      <c r="C195" s="91" t="s">
        <v>27</v>
      </c>
      <c r="D195" s="91" t="s">
        <v>712</v>
      </c>
      <c r="E195" s="174" t="s">
        <v>40</v>
      </c>
      <c r="F195" s="174"/>
      <c r="G195" s="93" t="s">
        <v>30</v>
      </c>
      <c r="H195" s="94">
        <v>6</v>
      </c>
      <c r="I195" s="95">
        <v>0.21</v>
      </c>
      <c r="J195" s="95">
        <v>1.26</v>
      </c>
    </row>
    <row r="196" spans="1:10" s="86" customFormat="1" ht="27.6" x14ac:dyDescent="0.3">
      <c r="A196" s="96"/>
      <c r="B196" s="96"/>
      <c r="C196" s="96"/>
      <c r="D196" s="96"/>
      <c r="E196" s="96" t="s">
        <v>41</v>
      </c>
      <c r="F196" s="97">
        <v>16.53</v>
      </c>
      <c r="G196" s="96" t="s">
        <v>42</v>
      </c>
      <c r="H196" s="97">
        <v>0</v>
      </c>
      <c r="I196" s="96" t="s">
        <v>43</v>
      </c>
      <c r="J196" s="97">
        <v>16.53</v>
      </c>
    </row>
    <row r="197" spans="1:10" s="86" customFormat="1" ht="15" customHeight="1" thickBot="1" x14ac:dyDescent="0.35">
      <c r="A197" s="134"/>
      <c r="B197" s="134"/>
      <c r="C197" s="134"/>
      <c r="D197" s="134"/>
      <c r="E197" s="134" t="s">
        <v>44</v>
      </c>
      <c r="F197" s="133">
        <v>26.43</v>
      </c>
      <c r="G197" s="134"/>
      <c r="H197" s="173" t="s">
        <v>45</v>
      </c>
      <c r="I197" s="173"/>
      <c r="J197" s="133">
        <v>118.13999999999999</v>
      </c>
    </row>
    <row r="198" spans="1:10" s="86" customFormat="1" ht="18" customHeight="1" thickTop="1" x14ac:dyDescent="0.3">
      <c r="A198" s="115" t="s">
        <v>238</v>
      </c>
      <c r="B198" s="116" t="s">
        <v>17</v>
      </c>
      <c r="C198" s="115" t="s">
        <v>18</v>
      </c>
      <c r="D198" s="115" t="s">
        <v>5</v>
      </c>
      <c r="E198" s="175" t="s">
        <v>37</v>
      </c>
      <c r="F198" s="175"/>
      <c r="G198" s="117" t="s">
        <v>19</v>
      </c>
      <c r="H198" s="116" t="s">
        <v>20</v>
      </c>
      <c r="I198" s="116" t="s">
        <v>21</v>
      </c>
      <c r="J198" s="116" t="s">
        <v>6</v>
      </c>
    </row>
    <row r="199" spans="1:10" s="86" customFormat="1" ht="27" customHeight="1" x14ac:dyDescent="0.3">
      <c r="A199" s="125" t="s">
        <v>38</v>
      </c>
      <c r="B199" s="126" t="s">
        <v>304</v>
      </c>
      <c r="C199" s="125" t="s">
        <v>27</v>
      </c>
      <c r="D199" s="125" t="s">
        <v>305</v>
      </c>
      <c r="E199" s="176" t="s">
        <v>692</v>
      </c>
      <c r="F199" s="176"/>
      <c r="G199" s="127" t="s">
        <v>26</v>
      </c>
      <c r="H199" s="128">
        <v>1</v>
      </c>
      <c r="I199" s="129">
        <v>1099.23</v>
      </c>
      <c r="J199" s="129">
        <v>1099.23</v>
      </c>
    </row>
    <row r="200" spans="1:10" s="86" customFormat="1" ht="27" customHeight="1" x14ac:dyDescent="0.3">
      <c r="A200" s="98" t="s">
        <v>46</v>
      </c>
      <c r="B200" s="99" t="s">
        <v>713</v>
      </c>
      <c r="C200" s="98" t="s">
        <v>27</v>
      </c>
      <c r="D200" s="98" t="s">
        <v>714</v>
      </c>
      <c r="E200" s="177" t="s">
        <v>49</v>
      </c>
      <c r="F200" s="177"/>
      <c r="G200" s="100" t="s">
        <v>50</v>
      </c>
      <c r="H200" s="101">
        <v>1.405</v>
      </c>
      <c r="I200" s="102">
        <v>24.44</v>
      </c>
      <c r="J200" s="102">
        <v>34.33</v>
      </c>
    </row>
    <row r="201" spans="1:10" s="86" customFormat="1" ht="27" customHeight="1" x14ac:dyDescent="0.3">
      <c r="A201" s="98" t="s">
        <v>46</v>
      </c>
      <c r="B201" s="99" t="s">
        <v>47</v>
      </c>
      <c r="C201" s="98" t="s">
        <v>27</v>
      </c>
      <c r="D201" s="98" t="s">
        <v>48</v>
      </c>
      <c r="E201" s="177" t="s">
        <v>49</v>
      </c>
      <c r="F201" s="177"/>
      <c r="G201" s="100" t="s">
        <v>50</v>
      </c>
      <c r="H201" s="101">
        <v>0.70199999999999996</v>
      </c>
      <c r="I201" s="102">
        <v>19.11</v>
      </c>
      <c r="J201" s="102">
        <v>13.41</v>
      </c>
    </row>
    <row r="202" spans="1:10" s="86" customFormat="1" ht="27" customHeight="1" x14ac:dyDescent="0.3">
      <c r="A202" s="98" t="s">
        <v>46</v>
      </c>
      <c r="B202" s="99" t="s">
        <v>522</v>
      </c>
      <c r="C202" s="98" t="s">
        <v>27</v>
      </c>
      <c r="D202" s="98" t="s">
        <v>523</v>
      </c>
      <c r="E202" s="177" t="s">
        <v>56</v>
      </c>
      <c r="F202" s="177"/>
      <c r="G202" s="100" t="s">
        <v>57</v>
      </c>
      <c r="H202" s="101">
        <v>8.8999999999999996E-2</v>
      </c>
      <c r="I202" s="102">
        <v>25.69</v>
      </c>
      <c r="J202" s="102">
        <v>2.2799999999999998</v>
      </c>
    </row>
    <row r="203" spans="1:10" s="86" customFormat="1" ht="27" customHeight="1" x14ac:dyDescent="0.3">
      <c r="A203" s="98" t="s">
        <v>46</v>
      </c>
      <c r="B203" s="99" t="s">
        <v>524</v>
      </c>
      <c r="C203" s="98" t="s">
        <v>27</v>
      </c>
      <c r="D203" s="98" t="s">
        <v>525</v>
      </c>
      <c r="E203" s="177" t="s">
        <v>56</v>
      </c>
      <c r="F203" s="177"/>
      <c r="G203" s="100" t="s">
        <v>58</v>
      </c>
      <c r="H203" s="101">
        <v>1.3160000000000001</v>
      </c>
      <c r="I203" s="102">
        <v>24.19</v>
      </c>
      <c r="J203" s="102">
        <v>31.83</v>
      </c>
    </row>
    <row r="204" spans="1:10" s="86" customFormat="1" ht="27" customHeight="1" x14ac:dyDescent="0.3">
      <c r="A204" s="91" t="s">
        <v>39</v>
      </c>
      <c r="B204" s="92" t="s">
        <v>715</v>
      </c>
      <c r="C204" s="91" t="s">
        <v>27</v>
      </c>
      <c r="D204" s="91" t="s">
        <v>716</v>
      </c>
      <c r="E204" s="174" t="s">
        <v>40</v>
      </c>
      <c r="F204" s="174"/>
      <c r="G204" s="93" t="s">
        <v>53</v>
      </c>
      <c r="H204" s="94">
        <v>0.53</v>
      </c>
      <c r="I204" s="95">
        <v>52.24</v>
      </c>
      <c r="J204" s="95">
        <v>27.68</v>
      </c>
    </row>
    <row r="205" spans="1:10" s="86" customFormat="1" ht="21" customHeight="1" x14ac:dyDescent="0.3">
      <c r="A205" s="91" t="s">
        <v>39</v>
      </c>
      <c r="B205" s="92" t="s">
        <v>717</v>
      </c>
      <c r="C205" s="91" t="s">
        <v>27</v>
      </c>
      <c r="D205" s="91" t="s">
        <v>718</v>
      </c>
      <c r="E205" s="174" t="s">
        <v>40</v>
      </c>
      <c r="F205" s="174"/>
      <c r="G205" s="93" t="s">
        <v>53</v>
      </c>
      <c r="H205" s="94">
        <v>0.97</v>
      </c>
      <c r="I205" s="95">
        <v>2.97</v>
      </c>
      <c r="J205" s="95">
        <v>2.88</v>
      </c>
    </row>
    <row r="206" spans="1:10" s="86" customFormat="1" ht="27" customHeight="1" x14ac:dyDescent="0.3">
      <c r="A206" s="91" t="s">
        <v>39</v>
      </c>
      <c r="B206" s="92" t="s">
        <v>719</v>
      </c>
      <c r="C206" s="91" t="s">
        <v>27</v>
      </c>
      <c r="D206" s="91" t="s">
        <v>720</v>
      </c>
      <c r="E206" s="174" t="s">
        <v>40</v>
      </c>
      <c r="F206" s="174"/>
      <c r="G206" s="93" t="s">
        <v>26</v>
      </c>
      <c r="H206" s="94">
        <v>1.05</v>
      </c>
      <c r="I206" s="95">
        <v>939.83</v>
      </c>
      <c r="J206" s="95">
        <v>986.82</v>
      </c>
    </row>
    <row r="207" spans="1:10" s="86" customFormat="1" ht="27.6" x14ac:dyDescent="0.3">
      <c r="A207" s="96"/>
      <c r="B207" s="96"/>
      <c r="C207" s="96"/>
      <c r="D207" s="96"/>
      <c r="E207" s="96" t="s">
        <v>41</v>
      </c>
      <c r="F207" s="97">
        <v>57.79</v>
      </c>
      <c r="G207" s="96" t="s">
        <v>42</v>
      </c>
      <c r="H207" s="97">
        <v>0</v>
      </c>
      <c r="I207" s="96" t="s">
        <v>43</v>
      </c>
      <c r="J207" s="97">
        <v>57.79</v>
      </c>
    </row>
    <row r="208" spans="1:10" s="86" customFormat="1" ht="15" customHeight="1" thickBot="1" x14ac:dyDescent="0.35">
      <c r="A208" s="134"/>
      <c r="B208" s="134"/>
      <c r="C208" s="134"/>
      <c r="D208" s="134"/>
      <c r="E208" s="134" t="s">
        <v>44</v>
      </c>
      <c r="F208" s="133">
        <v>316.79000000000002</v>
      </c>
      <c r="G208" s="134"/>
      <c r="H208" s="173" t="s">
        <v>45</v>
      </c>
      <c r="I208" s="173"/>
      <c r="J208" s="133">
        <v>1416.02</v>
      </c>
    </row>
    <row r="209" spans="1:10" s="86" customFormat="1" ht="18" customHeight="1" thickTop="1" x14ac:dyDescent="0.3">
      <c r="A209" s="115" t="s">
        <v>220</v>
      </c>
      <c r="B209" s="116" t="s">
        <v>17</v>
      </c>
      <c r="C209" s="115" t="s">
        <v>18</v>
      </c>
      <c r="D209" s="115" t="s">
        <v>5</v>
      </c>
      <c r="E209" s="175" t="s">
        <v>37</v>
      </c>
      <c r="F209" s="175"/>
      <c r="G209" s="117" t="s">
        <v>19</v>
      </c>
      <c r="H209" s="116" t="s">
        <v>20</v>
      </c>
      <c r="I209" s="116" t="s">
        <v>21</v>
      </c>
      <c r="J209" s="116" t="s">
        <v>6</v>
      </c>
    </row>
    <row r="210" spans="1:10" s="86" customFormat="1" ht="27" customHeight="1" x14ac:dyDescent="0.3">
      <c r="A210" s="125" t="s">
        <v>38</v>
      </c>
      <c r="B210" s="126" t="s">
        <v>306</v>
      </c>
      <c r="C210" s="125" t="s">
        <v>27</v>
      </c>
      <c r="D210" s="125" t="s">
        <v>307</v>
      </c>
      <c r="E210" s="176" t="s">
        <v>230</v>
      </c>
      <c r="F210" s="176"/>
      <c r="G210" s="127" t="s">
        <v>30</v>
      </c>
      <c r="H210" s="128">
        <v>1</v>
      </c>
      <c r="I210" s="129">
        <v>2366.8500000000004</v>
      </c>
      <c r="J210" s="129">
        <v>2366.85</v>
      </c>
    </row>
    <row r="211" spans="1:10" s="86" customFormat="1" ht="27" customHeight="1" x14ac:dyDescent="0.3">
      <c r="A211" s="98" t="s">
        <v>46</v>
      </c>
      <c r="B211" s="99" t="s">
        <v>519</v>
      </c>
      <c r="C211" s="98" t="s">
        <v>27</v>
      </c>
      <c r="D211" s="98" t="s">
        <v>59</v>
      </c>
      <c r="E211" s="177" t="s">
        <v>49</v>
      </c>
      <c r="F211" s="177"/>
      <c r="G211" s="100" t="s">
        <v>50</v>
      </c>
      <c r="H211" s="101">
        <v>4.3230000000000004</v>
      </c>
      <c r="I211" s="102">
        <v>19.43</v>
      </c>
      <c r="J211" s="102">
        <v>83.99</v>
      </c>
    </row>
    <row r="212" spans="1:10" s="86" customFormat="1" ht="27" customHeight="1" x14ac:dyDescent="0.3">
      <c r="A212" s="98" t="s">
        <v>46</v>
      </c>
      <c r="B212" s="99" t="s">
        <v>520</v>
      </c>
      <c r="C212" s="98" t="s">
        <v>27</v>
      </c>
      <c r="D212" s="98" t="s">
        <v>521</v>
      </c>
      <c r="E212" s="177" t="s">
        <v>49</v>
      </c>
      <c r="F212" s="177"/>
      <c r="G212" s="100" t="s">
        <v>50</v>
      </c>
      <c r="H212" s="101">
        <v>18.734999999999999</v>
      </c>
      <c r="I212" s="102">
        <v>23.47</v>
      </c>
      <c r="J212" s="102">
        <v>439.71</v>
      </c>
    </row>
    <row r="213" spans="1:10" s="86" customFormat="1" ht="27" customHeight="1" x14ac:dyDescent="0.3">
      <c r="A213" s="98" t="s">
        <v>46</v>
      </c>
      <c r="B213" s="99" t="s">
        <v>721</v>
      </c>
      <c r="C213" s="98" t="s">
        <v>27</v>
      </c>
      <c r="D213" s="98" t="s">
        <v>722</v>
      </c>
      <c r="E213" s="177" t="s">
        <v>230</v>
      </c>
      <c r="F213" s="177"/>
      <c r="G213" s="100" t="s">
        <v>30</v>
      </c>
      <c r="H213" s="101">
        <v>1</v>
      </c>
      <c r="I213" s="102">
        <v>631.84</v>
      </c>
      <c r="J213" s="102">
        <v>631.84</v>
      </c>
    </row>
    <row r="214" spans="1:10" s="86" customFormat="1" ht="27" customHeight="1" x14ac:dyDescent="0.3">
      <c r="A214" s="91" t="s">
        <v>39</v>
      </c>
      <c r="B214" s="92" t="s">
        <v>723</v>
      </c>
      <c r="C214" s="91" t="s">
        <v>27</v>
      </c>
      <c r="D214" s="91" t="s">
        <v>724</v>
      </c>
      <c r="E214" s="174" t="s">
        <v>40</v>
      </c>
      <c r="F214" s="174"/>
      <c r="G214" s="93" t="s">
        <v>30</v>
      </c>
      <c r="H214" s="94">
        <v>4</v>
      </c>
      <c r="I214" s="95">
        <v>21.76</v>
      </c>
      <c r="J214" s="95">
        <v>87.04</v>
      </c>
    </row>
    <row r="215" spans="1:10" s="86" customFormat="1" ht="27" customHeight="1" x14ac:dyDescent="0.3">
      <c r="A215" s="91" t="s">
        <v>39</v>
      </c>
      <c r="B215" s="92" t="s">
        <v>725</v>
      </c>
      <c r="C215" s="91" t="s">
        <v>27</v>
      </c>
      <c r="D215" s="91" t="s">
        <v>726</v>
      </c>
      <c r="E215" s="174" t="s">
        <v>40</v>
      </c>
      <c r="F215" s="174"/>
      <c r="G215" s="93" t="s">
        <v>29</v>
      </c>
      <c r="H215" s="94">
        <v>8</v>
      </c>
      <c r="I215" s="95">
        <v>19.77</v>
      </c>
      <c r="J215" s="95">
        <v>158.16</v>
      </c>
    </row>
    <row r="216" spans="1:10" s="86" customFormat="1" ht="27" customHeight="1" x14ac:dyDescent="0.3">
      <c r="A216" s="91" t="s">
        <v>39</v>
      </c>
      <c r="B216" s="92" t="s">
        <v>727</v>
      </c>
      <c r="C216" s="91" t="s">
        <v>27</v>
      </c>
      <c r="D216" s="91" t="s">
        <v>728</v>
      </c>
      <c r="E216" s="174" t="s">
        <v>40</v>
      </c>
      <c r="F216" s="174"/>
      <c r="G216" s="93" t="s">
        <v>29</v>
      </c>
      <c r="H216" s="94">
        <v>5</v>
      </c>
      <c r="I216" s="95">
        <v>4.6900000000000004</v>
      </c>
      <c r="J216" s="95">
        <v>23.45</v>
      </c>
    </row>
    <row r="217" spans="1:10" s="86" customFormat="1" ht="27" customHeight="1" x14ac:dyDescent="0.3">
      <c r="A217" s="91" t="s">
        <v>39</v>
      </c>
      <c r="B217" s="92" t="s">
        <v>729</v>
      </c>
      <c r="C217" s="91" t="s">
        <v>27</v>
      </c>
      <c r="D217" s="91" t="s">
        <v>730</v>
      </c>
      <c r="E217" s="174" t="s">
        <v>40</v>
      </c>
      <c r="F217" s="174"/>
      <c r="G217" s="93" t="s">
        <v>29</v>
      </c>
      <c r="H217" s="94">
        <v>12.5</v>
      </c>
      <c r="I217" s="95">
        <v>26.28</v>
      </c>
      <c r="J217" s="95">
        <v>328.5</v>
      </c>
    </row>
    <row r="218" spans="1:10" s="86" customFormat="1" ht="27" customHeight="1" x14ac:dyDescent="0.3">
      <c r="A218" s="91" t="s">
        <v>39</v>
      </c>
      <c r="B218" s="92" t="s">
        <v>731</v>
      </c>
      <c r="C218" s="91" t="s">
        <v>27</v>
      </c>
      <c r="D218" s="91" t="s">
        <v>732</v>
      </c>
      <c r="E218" s="174" t="s">
        <v>40</v>
      </c>
      <c r="F218" s="174"/>
      <c r="G218" s="93" t="s">
        <v>29</v>
      </c>
      <c r="H218" s="94">
        <v>11</v>
      </c>
      <c r="I218" s="95">
        <v>32.840000000000003</v>
      </c>
      <c r="J218" s="95">
        <v>361.24</v>
      </c>
    </row>
    <row r="219" spans="1:10" s="86" customFormat="1" ht="27" customHeight="1" x14ac:dyDescent="0.3">
      <c r="A219" s="91" t="s">
        <v>39</v>
      </c>
      <c r="B219" s="92" t="s">
        <v>604</v>
      </c>
      <c r="C219" s="91" t="s">
        <v>27</v>
      </c>
      <c r="D219" s="91" t="s">
        <v>605</v>
      </c>
      <c r="E219" s="174" t="s">
        <v>40</v>
      </c>
      <c r="F219" s="174"/>
      <c r="G219" s="93" t="s">
        <v>29</v>
      </c>
      <c r="H219" s="94">
        <v>3</v>
      </c>
      <c r="I219" s="95">
        <v>17.55</v>
      </c>
      <c r="J219" s="95">
        <v>52.65</v>
      </c>
    </row>
    <row r="220" spans="1:10" s="86" customFormat="1" ht="27" customHeight="1" x14ac:dyDescent="0.3">
      <c r="A220" s="91" t="s">
        <v>39</v>
      </c>
      <c r="B220" s="92" t="s">
        <v>733</v>
      </c>
      <c r="C220" s="91" t="s">
        <v>27</v>
      </c>
      <c r="D220" s="91" t="s">
        <v>734</v>
      </c>
      <c r="E220" s="174" t="s">
        <v>40</v>
      </c>
      <c r="F220" s="174"/>
      <c r="G220" s="93" t="s">
        <v>30</v>
      </c>
      <c r="H220" s="94">
        <v>1</v>
      </c>
      <c r="I220" s="95">
        <v>35.14</v>
      </c>
      <c r="J220" s="95">
        <v>35.14</v>
      </c>
    </row>
    <row r="221" spans="1:10" s="86" customFormat="1" ht="21" customHeight="1" x14ac:dyDescent="0.3">
      <c r="A221" s="91" t="s">
        <v>39</v>
      </c>
      <c r="B221" s="92" t="s">
        <v>735</v>
      </c>
      <c r="C221" s="91" t="s">
        <v>27</v>
      </c>
      <c r="D221" s="91" t="s">
        <v>736</v>
      </c>
      <c r="E221" s="174" t="s">
        <v>40</v>
      </c>
      <c r="F221" s="174"/>
      <c r="G221" s="93" t="s">
        <v>53</v>
      </c>
      <c r="H221" s="94">
        <v>3</v>
      </c>
      <c r="I221" s="95">
        <v>23.42</v>
      </c>
      <c r="J221" s="95">
        <v>70.260000000000005</v>
      </c>
    </row>
    <row r="222" spans="1:10" s="86" customFormat="1" ht="27" customHeight="1" x14ac:dyDescent="0.3">
      <c r="A222" s="91" t="s">
        <v>39</v>
      </c>
      <c r="B222" s="92" t="s">
        <v>737</v>
      </c>
      <c r="C222" s="91" t="s">
        <v>27</v>
      </c>
      <c r="D222" s="91" t="s">
        <v>738</v>
      </c>
      <c r="E222" s="174" t="s">
        <v>40</v>
      </c>
      <c r="F222" s="174"/>
      <c r="G222" s="93" t="s">
        <v>739</v>
      </c>
      <c r="H222" s="94">
        <v>1</v>
      </c>
      <c r="I222" s="95">
        <v>94.87</v>
      </c>
      <c r="J222" s="95">
        <v>94.87</v>
      </c>
    </row>
    <row r="223" spans="1:10" s="86" customFormat="1" ht="27.6" x14ac:dyDescent="0.3">
      <c r="A223" s="96"/>
      <c r="B223" s="96"/>
      <c r="C223" s="96"/>
      <c r="D223" s="96"/>
      <c r="E223" s="96" t="s">
        <v>41</v>
      </c>
      <c r="F223" s="97">
        <v>574.86</v>
      </c>
      <c r="G223" s="96" t="s">
        <v>42</v>
      </c>
      <c r="H223" s="97">
        <v>0</v>
      </c>
      <c r="I223" s="96" t="s">
        <v>43</v>
      </c>
      <c r="J223" s="97">
        <v>574.86</v>
      </c>
    </row>
    <row r="224" spans="1:10" s="86" customFormat="1" ht="15" customHeight="1" thickBot="1" x14ac:dyDescent="0.35">
      <c r="A224" s="134"/>
      <c r="B224" s="134"/>
      <c r="C224" s="134"/>
      <c r="D224" s="134"/>
      <c r="E224" s="134" t="s">
        <v>44</v>
      </c>
      <c r="F224" s="133">
        <v>682.12</v>
      </c>
      <c r="G224" s="134"/>
      <c r="H224" s="173" t="s">
        <v>45</v>
      </c>
      <c r="I224" s="173"/>
      <c r="J224" s="133">
        <v>3048.97</v>
      </c>
    </row>
    <row r="225" spans="1:10" s="86" customFormat="1" ht="18" customHeight="1" thickTop="1" x14ac:dyDescent="0.3">
      <c r="A225" s="115" t="s">
        <v>221</v>
      </c>
      <c r="B225" s="116" t="s">
        <v>17</v>
      </c>
      <c r="C225" s="115" t="s">
        <v>18</v>
      </c>
      <c r="D225" s="115" t="s">
        <v>5</v>
      </c>
      <c r="E225" s="175" t="s">
        <v>37</v>
      </c>
      <c r="F225" s="175"/>
      <c r="G225" s="117" t="s">
        <v>19</v>
      </c>
      <c r="H225" s="116" t="s">
        <v>20</v>
      </c>
      <c r="I225" s="116" t="s">
        <v>21</v>
      </c>
      <c r="J225" s="116" t="s">
        <v>6</v>
      </c>
    </row>
    <row r="226" spans="1:10" s="86" customFormat="1" ht="27" customHeight="1" x14ac:dyDescent="0.3">
      <c r="A226" s="125" t="s">
        <v>38</v>
      </c>
      <c r="B226" s="126" t="s">
        <v>308</v>
      </c>
      <c r="C226" s="125" t="s">
        <v>27</v>
      </c>
      <c r="D226" s="125" t="s">
        <v>309</v>
      </c>
      <c r="E226" s="176" t="s">
        <v>230</v>
      </c>
      <c r="F226" s="176"/>
      <c r="G226" s="127" t="s">
        <v>26</v>
      </c>
      <c r="H226" s="128">
        <v>1</v>
      </c>
      <c r="I226" s="129">
        <v>77.390000000000015</v>
      </c>
      <c r="J226" s="129">
        <v>77.39</v>
      </c>
    </row>
    <row r="227" spans="1:10" s="86" customFormat="1" ht="27" customHeight="1" x14ac:dyDescent="0.3">
      <c r="A227" s="98" t="s">
        <v>46</v>
      </c>
      <c r="B227" s="99" t="s">
        <v>519</v>
      </c>
      <c r="C227" s="98" t="s">
        <v>27</v>
      </c>
      <c r="D227" s="98" t="s">
        <v>59</v>
      </c>
      <c r="E227" s="177" t="s">
        <v>49</v>
      </c>
      <c r="F227" s="177"/>
      <c r="G227" s="100" t="s">
        <v>50</v>
      </c>
      <c r="H227" s="101">
        <v>0.40200000000000002</v>
      </c>
      <c r="I227" s="102">
        <v>19.43</v>
      </c>
      <c r="J227" s="102">
        <v>7.81</v>
      </c>
    </row>
    <row r="228" spans="1:10" s="86" customFormat="1" ht="27" customHeight="1" x14ac:dyDescent="0.3">
      <c r="A228" s="98" t="s">
        <v>46</v>
      </c>
      <c r="B228" s="99" t="s">
        <v>520</v>
      </c>
      <c r="C228" s="98" t="s">
        <v>27</v>
      </c>
      <c r="D228" s="98" t="s">
        <v>521</v>
      </c>
      <c r="E228" s="177" t="s">
        <v>49</v>
      </c>
      <c r="F228" s="177"/>
      <c r="G228" s="100" t="s">
        <v>50</v>
      </c>
      <c r="H228" s="101">
        <v>0.4</v>
      </c>
      <c r="I228" s="102">
        <v>23.47</v>
      </c>
      <c r="J228" s="102">
        <v>9.3800000000000008</v>
      </c>
    </row>
    <row r="229" spans="1:10" s="86" customFormat="1" ht="27" customHeight="1" x14ac:dyDescent="0.3">
      <c r="A229" s="98" t="s">
        <v>46</v>
      </c>
      <c r="B229" s="99" t="s">
        <v>233</v>
      </c>
      <c r="C229" s="98" t="s">
        <v>27</v>
      </c>
      <c r="D229" s="98" t="s">
        <v>234</v>
      </c>
      <c r="E229" s="177" t="s">
        <v>56</v>
      </c>
      <c r="F229" s="177"/>
      <c r="G229" s="100" t="s">
        <v>57</v>
      </c>
      <c r="H229" s="101">
        <v>4.1200000000000001E-2</v>
      </c>
      <c r="I229" s="102">
        <v>22.5</v>
      </c>
      <c r="J229" s="102">
        <v>0.92</v>
      </c>
    </row>
    <row r="230" spans="1:10" s="86" customFormat="1" ht="27" customHeight="1" x14ac:dyDescent="0.3">
      <c r="A230" s="98" t="s">
        <v>46</v>
      </c>
      <c r="B230" s="99" t="s">
        <v>231</v>
      </c>
      <c r="C230" s="98" t="s">
        <v>27</v>
      </c>
      <c r="D230" s="98" t="s">
        <v>232</v>
      </c>
      <c r="E230" s="177" t="s">
        <v>56</v>
      </c>
      <c r="F230" s="177"/>
      <c r="G230" s="100" t="s">
        <v>58</v>
      </c>
      <c r="H230" s="101">
        <v>5.7099999999999998E-2</v>
      </c>
      <c r="I230" s="102">
        <v>21.31</v>
      </c>
      <c r="J230" s="102">
        <v>1.21</v>
      </c>
    </row>
    <row r="231" spans="1:10" s="86" customFormat="1" ht="27" customHeight="1" x14ac:dyDescent="0.3">
      <c r="A231" s="91" t="s">
        <v>39</v>
      </c>
      <c r="B231" s="92" t="s">
        <v>740</v>
      </c>
      <c r="C231" s="91" t="s">
        <v>27</v>
      </c>
      <c r="D231" s="91" t="s">
        <v>741</v>
      </c>
      <c r="E231" s="174" t="s">
        <v>40</v>
      </c>
      <c r="F231" s="174"/>
      <c r="G231" s="93" t="s">
        <v>29</v>
      </c>
      <c r="H231" s="94">
        <v>2.573</v>
      </c>
      <c r="I231" s="95">
        <v>2.36</v>
      </c>
      <c r="J231" s="95">
        <v>6.07</v>
      </c>
    </row>
    <row r="232" spans="1:10" s="86" customFormat="1" ht="27" customHeight="1" x14ac:dyDescent="0.3">
      <c r="A232" s="91" t="s">
        <v>39</v>
      </c>
      <c r="B232" s="92" t="s">
        <v>729</v>
      </c>
      <c r="C232" s="91" t="s">
        <v>27</v>
      </c>
      <c r="D232" s="91" t="s">
        <v>730</v>
      </c>
      <c r="E232" s="174" t="s">
        <v>40</v>
      </c>
      <c r="F232" s="174"/>
      <c r="G232" s="93" t="s">
        <v>29</v>
      </c>
      <c r="H232" s="94">
        <v>0.73499999999999999</v>
      </c>
      <c r="I232" s="95">
        <v>26.28</v>
      </c>
      <c r="J232" s="95">
        <v>19.309999999999999</v>
      </c>
    </row>
    <row r="233" spans="1:10" s="86" customFormat="1" ht="27" customHeight="1" x14ac:dyDescent="0.3">
      <c r="A233" s="91" t="s">
        <v>39</v>
      </c>
      <c r="B233" s="92" t="s">
        <v>742</v>
      </c>
      <c r="C233" s="91" t="s">
        <v>27</v>
      </c>
      <c r="D233" s="91" t="s">
        <v>743</v>
      </c>
      <c r="E233" s="174" t="s">
        <v>40</v>
      </c>
      <c r="F233" s="174"/>
      <c r="G233" s="93" t="s">
        <v>29</v>
      </c>
      <c r="H233" s="94">
        <v>2.3359999999999999</v>
      </c>
      <c r="I233" s="95">
        <v>12.42</v>
      </c>
      <c r="J233" s="95">
        <v>29.01</v>
      </c>
    </row>
    <row r="234" spans="1:10" s="86" customFormat="1" ht="21" customHeight="1" x14ac:dyDescent="0.3">
      <c r="A234" s="91" t="s">
        <v>39</v>
      </c>
      <c r="B234" s="92" t="s">
        <v>744</v>
      </c>
      <c r="C234" s="91" t="s">
        <v>27</v>
      </c>
      <c r="D234" s="91" t="s">
        <v>745</v>
      </c>
      <c r="E234" s="174" t="s">
        <v>40</v>
      </c>
      <c r="F234" s="174"/>
      <c r="G234" s="93" t="s">
        <v>53</v>
      </c>
      <c r="H234" s="94">
        <v>7.0000000000000007E-2</v>
      </c>
      <c r="I234" s="95">
        <v>25.96</v>
      </c>
      <c r="J234" s="95">
        <v>1.81</v>
      </c>
    </row>
    <row r="235" spans="1:10" s="86" customFormat="1" ht="21" customHeight="1" x14ac:dyDescent="0.3">
      <c r="A235" s="91" t="s">
        <v>39</v>
      </c>
      <c r="B235" s="92" t="s">
        <v>735</v>
      </c>
      <c r="C235" s="91" t="s">
        <v>27</v>
      </c>
      <c r="D235" s="91" t="s">
        <v>736</v>
      </c>
      <c r="E235" s="174" t="s">
        <v>40</v>
      </c>
      <c r="F235" s="174"/>
      <c r="G235" s="93" t="s">
        <v>53</v>
      </c>
      <c r="H235" s="94">
        <v>0.05</v>
      </c>
      <c r="I235" s="95">
        <v>23.42</v>
      </c>
      <c r="J235" s="95">
        <v>1.17</v>
      </c>
    </row>
    <row r="236" spans="1:10" s="86" customFormat="1" ht="21" customHeight="1" x14ac:dyDescent="0.3">
      <c r="A236" s="91" t="s">
        <v>39</v>
      </c>
      <c r="B236" s="92" t="s">
        <v>746</v>
      </c>
      <c r="C236" s="91" t="s">
        <v>27</v>
      </c>
      <c r="D236" s="91" t="s">
        <v>747</v>
      </c>
      <c r="E236" s="174" t="s">
        <v>40</v>
      </c>
      <c r="F236" s="174"/>
      <c r="G236" s="93" t="s">
        <v>53</v>
      </c>
      <c r="H236" s="94">
        <v>0.03</v>
      </c>
      <c r="I236" s="95">
        <v>23.62</v>
      </c>
      <c r="J236" s="95">
        <v>0.7</v>
      </c>
    </row>
    <row r="237" spans="1:10" s="86" customFormat="1" ht="27.6" x14ac:dyDescent="0.3">
      <c r="A237" s="96"/>
      <c r="B237" s="96"/>
      <c r="C237" s="96"/>
      <c r="D237" s="96"/>
      <c r="E237" s="96" t="s">
        <v>41</v>
      </c>
      <c r="F237" s="97">
        <v>12.92</v>
      </c>
      <c r="G237" s="96" t="s">
        <v>42</v>
      </c>
      <c r="H237" s="97">
        <v>0</v>
      </c>
      <c r="I237" s="96" t="s">
        <v>43</v>
      </c>
      <c r="J237" s="97">
        <v>12.92</v>
      </c>
    </row>
    <row r="238" spans="1:10" s="86" customFormat="1" ht="15" customHeight="1" thickBot="1" x14ac:dyDescent="0.35">
      <c r="A238" s="134"/>
      <c r="B238" s="134"/>
      <c r="C238" s="134"/>
      <c r="D238" s="134"/>
      <c r="E238" s="134" t="s">
        <v>44</v>
      </c>
      <c r="F238" s="133">
        <v>22.3</v>
      </c>
      <c r="G238" s="134"/>
      <c r="H238" s="173" t="s">
        <v>45</v>
      </c>
      <c r="I238" s="173"/>
      <c r="J238" s="133">
        <v>99.69</v>
      </c>
    </row>
    <row r="239" spans="1:10" s="86" customFormat="1" ht="18" customHeight="1" thickTop="1" x14ac:dyDescent="0.3">
      <c r="A239" s="115" t="s">
        <v>310</v>
      </c>
      <c r="B239" s="116" t="s">
        <v>17</v>
      </c>
      <c r="C239" s="115" t="s">
        <v>18</v>
      </c>
      <c r="D239" s="115" t="s">
        <v>5</v>
      </c>
      <c r="E239" s="175" t="s">
        <v>37</v>
      </c>
      <c r="F239" s="175"/>
      <c r="G239" s="117" t="s">
        <v>19</v>
      </c>
      <c r="H239" s="116" t="s">
        <v>20</v>
      </c>
      <c r="I239" s="116" t="s">
        <v>21</v>
      </c>
      <c r="J239" s="116" t="s">
        <v>6</v>
      </c>
    </row>
    <row r="240" spans="1:10" s="86" customFormat="1" ht="27" customHeight="1" x14ac:dyDescent="0.3">
      <c r="A240" s="125" t="s">
        <v>38</v>
      </c>
      <c r="B240" s="126" t="s">
        <v>311</v>
      </c>
      <c r="C240" s="125" t="s">
        <v>27</v>
      </c>
      <c r="D240" s="125" t="s">
        <v>312</v>
      </c>
      <c r="E240" s="176" t="s">
        <v>230</v>
      </c>
      <c r="F240" s="176"/>
      <c r="G240" s="127" t="s">
        <v>26</v>
      </c>
      <c r="H240" s="128">
        <v>1</v>
      </c>
      <c r="I240" s="129">
        <v>50.58</v>
      </c>
      <c r="J240" s="129">
        <v>50.58</v>
      </c>
    </row>
    <row r="241" spans="1:10" s="86" customFormat="1" ht="27" customHeight="1" x14ac:dyDescent="0.3">
      <c r="A241" s="98" t="s">
        <v>46</v>
      </c>
      <c r="B241" s="99" t="s">
        <v>47</v>
      </c>
      <c r="C241" s="98" t="s">
        <v>27</v>
      </c>
      <c r="D241" s="98" t="s">
        <v>48</v>
      </c>
      <c r="E241" s="177" t="s">
        <v>49</v>
      </c>
      <c r="F241" s="177"/>
      <c r="G241" s="100" t="s">
        <v>50</v>
      </c>
      <c r="H241" s="101">
        <v>0.52100000000000002</v>
      </c>
      <c r="I241" s="102">
        <v>19.11</v>
      </c>
      <c r="J241" s="102">
        <v>9.9499999999999993</v>
      </c>
    </row>
    <row r="242" spans="1:10" s="86" customFormat="1" ht="27" customHeight="1" x14ac:dyDescent="0.3">
      <c r="A242" s="98" t="s">
        <v>46</v>
      </c>
      <c r="B242" s="99" t="s">
        <v>60</v>
      </c>
      <c r="C242" s="98" t="s">
        <v>27</v>
      </c>
      <c r="D242" s="98" t="s">
        <v>61</v>
      </c>
      <c r="E242" s="177" t="s">
        <v>49</v>
      </c>
      <c r="F242" s="177"/>
      <c r="G242" s="100" t="s">
        <v>50</v>
      </c>
      <c r="H242" s="101">
        <v>0.254</v>
      </c>
      <c r="I242" s="102">
        <v>23.26</v>
      </c>
      <c r="J242" s="102">
        <v>5.9</v>
      </c>
    </row>
    <row r="243" spans="1:10" s="86" customFormat="1" ht="27" customHeight="1" x14ac:dyDescent="0.3">
      <c r="A243" s="98" t="s">
        <v>46</v>
      </c>
      <c r="B243" s="99" t="s">
        <v>233</v>
      </c>
      <c r="C243" s="98" t="s">
        <v>27</v>
      </c>
      <c r="D243" s="98" t="s">
        <v>234</v>
      </c>
      <c r="E243" s="177" t="s">
        <v>56</v>
      </c>
      <c r="F243" s="177"/>
      <c r="G243" s="100" t="s">
        <v>57</v>
      </c>
      <c r="H243" s="101">
        <v>3.7199999999999997E-2</v>
      </c>
      <c r="I243" s="102">
        <v>22.5</v>
      </c>
      <c r="J243" s="102">
        <v>0.83</v>
      </c>
    </row>
    <row r="244" spans="1:10" s="86" customFormat="1" ht="27" customHeight="1" x14ac:dyDescent="0.3">
      <c r="A244" s="98" t="s">
        <v>46</v>
      </c>
      <c r="B244" s="99" t="s">
        <v>231</v>
      </c>
      <c r="C244" s="98" t="s">
        <v>27</v>
      </c>
      <c r="D244" s="98" t="s">
        <v>232</v>
      </c>
      <c r="E244" s="177" t="s">
        <v>56</v>
      </c>
      <c r="F244" s="177"/>
      <c r="G244" s="100" t="s">
        <v>58</v>
      </c>
      <c r="H244" s="101">
        <v>5.16E-2</v>
      </c>
      <c r="I244" s="102">
        <v>21.31</v>
      </c>
      <c r="J244" s="102">
        <v>1.0900000000000001</v>
      </c>
    </row>
    <row r="245" spans="1:10" s="86" customFormat="1" ht="27" customHeight="1" x14ac:dyDescent="0.3">
      <c r="A245" s="91" t="s">
        <v>39</v>
      </c>
      <c r="B245" s="92" t="s">
        <v>748</v>
      </c>
      <c r="C245" s="91" t="s">
        <v>27</v>
      </c>
      <c r="D245" s="91" t="s">
        <v>749</v>
      </c>
      <c r="E245" s="174" t="s">
        <v>40</v>
      </c>
      <c r="F245" s="174"/>
      <c r="G245" s="93" t="s">
        <v>750</v>
      </c>
      <c r="H245" s="94">
        <v>2.75E-2</v>
      </c>
      <c r="I245" s="95">
        <v>1193.1600000000001</v>
      </c>
      <c r="J245" s="95">
        <v>32.81</v>
      </c>
    </row>
    <row r="246" spans="1:10" s="86" customFormat="1" ht="27.6" x14ac:dyDescent="0.3">
      <c r="A246" s="96"/>
      <c r="B246" s="96"/>
      <c r="C246" s="96"/>
      <c r="D246" s="96"/>
      <c r="E246" s="96" t="s">
        <v>41</v>
      </c>
      <c r="F246" s="97">
        <v>11.63</v>
      </c>
      <c r="G246" s="96" t="s">
        <v>42</v>
      </c>
      <c r="H246" s="97">
        <v>0</v>
      </c>
      <c r="I246" s="96" t="s">
        <v>43</v>
      </c>
      <c r="J246" s="97">
        <v>11.63</v>
      </c>
    </row>
    <row r="247" spans="1:10" s="86" customFormat="1" ht="15" customHeight="1" thickBot="1" x14ac:dyDescent="0.35">
      <c r="A247" s="134"/>
      <c r="B247" s="134"/>
      <c r="C247" s="134"/>
      <c r="D247" s="134"/>
      <c r="E247" s="134" t="s">
        <v>44</v>
      </c>
      <c r="F247" s="133">
        <v>14.57</v>
      </c>
      <c r="G247" s="134"/>
      <c r="H247" s="173" t="s">
        <v>45</v>
      </c>
      <c r="I247" s="173"/>
      <c r="J247" s="133">
        <v>65.150000000000006</v>
      </c>
    </row>
    <row r="248" spans="1:10" s="86" customFormat="1" ht="18" customHeight="1" thickTop="1" x14ac:dyDescent="0.3">
      <c r="A248" s="115" t="s">
        <v>313</v>
      </c>
      <c r="B248" s="116" t="s">
        <v>17</v>
      </c>
      <c r="C248" s="115" t="s">
        <v>18</v>
      </c>
      <c r="D248" s="115" t="s">
        <v>5</v>
      </c>
      <c r="E248" s="175" t="s">
        <v>37</v>
      </c>
      <c r="F248" s="175"/>
      <c r="G248" s="117" t="s">
        <v>19</v>
      </c>
      <c r="H248" s="116" t="s">
        <v>20</v>
      </c>
      <c r="I248" s="116" t="s">
        <v>21</v>
      </c>
      <c r="J248" s="116" t="s">
        <v>6</v>
      </c>
    </row>
    <row r="249" spans="1:10" s="86" customFormat="1" ht="39" customHeight="1" x14ac:dyDescent="0.3">
      <c r="A249" s="125" t="s">
        <v>38</v>
      </c>
      <c r="B249" s="126" t="s">
        <v>314</v>
      </c>
      <c r="C249" s="125" t="s">
        <v>27</v>
      </c>
      <c r="D249" s="125" t="s">
        <v>315</v>
      </c>
      <c r="E249" s="176" t="s">
        <v>230</v>
      </c>
      <c r="F249" s="176"/>
      <c r="G249" s="127" t="s">
        <v>29</v>
      </c>
      <c r="H249" s="128">
        <v>1</v>
      </c>
      <c r="I249" s="129">
        <v>31.93</v>
      </c>
      <c r="J249" s="129">
        <v>31.93</v>
      </c>
    </row>
    <row r="250" spans="1:10" s="86" customFormat="1" ht="39" customHeight="1" x14ac:dyDescent="0.3">
      <c r="A250" s="98" t="s">
        <v>46</v>
      </c>
      <c r="B250" s="99" t="s">
        <v>751</v>
      </c>
      <c r="C250" s="98" t="s">
        <v>27</v>
      </c>
      <c r="D250" s="98" t="s">
        <v>752</v>
      </c>
      <c r="E250" s="177" t="s">
        <v>49</v>
      </c>
      <c r="F250" s="177"/>
      <c r="G250" s="100" t="s">
        <v>28</v>
      </c>
      <c r="H250" s="101">
        <v>1.17E-2</v>
      </c>
      <c r="I250" s="102">
        <v>735.35</v>
      </c>
      <c r="J250" s="102">
        <v>8.6</v>
      </c>
    </row>
    <row r="251" spans="1:10" s="86" customFormat="1" ht="27" customHeight="1" x14ac:dyDescent="0.3">
      <c r="A251" s="98" t="s">
        <v>46</v>
      </c>
      <c r="B251" s="99" t="s">
        <v>47</v>
      </c>
      <c r="C251" s="98" t="s">
        <v>27</v>
      </c>
      <c r="D251" s="98" t="s">
        <v>48</v>
      </c>
      <c r="E251" s="177" t="s">
        <v>49</v>
      </c>
      <c r="F251" s="177"/>
      <c r="G251" s="100" t="s">
        <v>50</v>
      </c>
      <c r="H251" s="101">
        <v>0.35</v>
      </c>
      <c r="I251" s="102">
        <v>19.11</v>
      </c>
      <c r="J251" s="102">
        <v>6.68</v>
      </c>
    </row>
    <row r="252" spans="1:10" s="86" customFormat="1" ht="27" customHeight="1" x14ac:dyDescent="0.3">
      <c r="A252" s="98" t="s">
        <v>46</v>
      </c>
      <c r="B252" s="99" t="s">
        <v>60</v>
      </c>
      <c r="C252" s="98" t="s">
        <v>27</v>
      </c>
      <c r="D252" s="98" t="s">
        <v>61</v>
      </c>
      <c r="E252" s="177" t="s">
        <v>49</v>
      </c>
      <c r="F252" s="177"/>
      <c r="G252" s="100" t="s">
        <v>50</v>
      </c>
      <c r="H252" s="101">
        <v>0.30499999999999999</v>
      </c>
      <c r="I252" s="102">
        <v>23.26</v>
      </c>
      <c r="J252" s="102">
        <v>7.09</v>
      </c>
    </row>
    <row r="253" spans="1:10" s="86" customFormat="1" ht="27" customHeight="1" x14ac:dyDescent="0.3">
      <c r="A253" s="98" t="s">
        <v>46</v>
      </c>
      <c r="B253" s="99" t="s">
        <v>233</v>
      </c>
      <c r="C253" s="98" t="s">
        <v>27</v>
      </c>
      <c r="D253" s="98" t="s">
        <v>234</v>
      </c>
      <c r="E253" s="177" t="s">
        <v>56</v>
      </c>
      <c r="F253" s="177"/>
      <c r="G253" s="100" t="s">
        <v>57</v>
      </c>
      <c r="H253" s="101">
        <v>6.3E-3</v>
      </c>
      <c r="I253" s="102">
        <v>22.5</v>
      </c>
      <c r="J253" s="102">
        <v>0.14000000000000001</v>
      </c>
    </row>
    <row r="254" spans="1:10" s="86" customFormat="1" ht="27" customHeight="1" x14ac:dyDescent="0.3">
      <c r="A254" s="98" t="s">
        <v>46</v>
      </c>
      <c r="B254" s="99" t="s">
        <v>231</v>
      </c>
      <c r="C254" s="98" t="s">
        <v>27</v>
      </c>
      <c r="D254" s="98" t="s">
        <v>232</v>
      </c>
      <c r="E254" s="177" t="s">
        <v>56</v>
      </c>
      <c r="F254" s="177"/>
      <c r="G254" s="100" t="s">
        <v>58</v>
      </c>
      <c r="H254" s="101">
        <v>8.6999999999999994E-3</v>
      </c>
      <c r="I254" s="102">
        <v>21.31</v>
      </c>
      <c r="J254" s="102">
        <v>0.18</v>
      </c>
    </row>
    <row r="255" spans="1:10" s="86" customFormat="1" ht="27" customHeight="1" x14ac:dyDescent="0.3">
      <c r="A255" s="91" t="s">
        <v>39</v>
      </c>
      <c r="B255" s="92" t="s">
        <v>753</v>
      </c>
      <c r="C255" s="91" t="s">
        <v>27</v>
      </c>
      <c r="D255" s="91" t="s">
        <v>754</v>
      </c>
      <c r="E255" s="174" t="s">
        <v>40</v>
      </c>
      <c r="F255" s="174"/>
      <c r="G255" s="93" t="s">
        <v>30</v>
      </c>
      <c r="H255" s="94">
        <v>3</v>
      </c>
      <c r="I255" s="95">
        <v>3.08</v>
      </c>
      <c r="J255" s="95">
        <v>9.24</v>
      </c>
    </row>
    <row r="256" spans="1:10" s="86" customFormat="1" ht="27.6" x14ac:dyDescent="0.3">
      <c r="A256" s="96"/>
      <c r="B256" s="96"/>
      <c r="C256" s="96"/>
      <c r="D256" s="96"/>
      <c r="E256" s="96" t="s">
        <v>41</v>
      </c>
      <c r="F256" s="97">
        <v>10.08</v>
      </c>
      <c r="G256" s="96" t="s">
        <v>42</v>
      </c>
      <c r="H256" s="97">
        <v>0</v>
      </c>
      <c r="I256" s="96" t="s">
        <v>43</v>
      </c>
      <c r="J256" s="97">
        <v>10.08</v>
      </c>
    </row>
    <row r="257" spans="1:10" s="86" customFormat="1" ht="15" customHeight="1" thickBot="1" x14ac:dyDescent="0.35">
      <c r="A257" s="134"/>
      <c r="B257" s="134"/>
      <c r="C257" s="134"/>
      <c r="D257" s="134"/>
      <c r="E257" s="134" t="s">
        <v>44</v>
      </c>
      <c r="F257" s="133">
        <v>9.1999999999999993</v>
      </c>
      <c r="G257" s="134"/>
      <c r="H257" s="173" t="s">
        <v>45</v>
      </c>
      <c r="I257" s="173"/>
      <c r="J257" s="133">
        <v>41.129999999999995</v>
      </c>
    </row>
    <row r="258" spans="1:10" s="86" customFormat="1" ht="18" customHeight="1" thickTop="1" x14ac:dyDescent="0.3">
      <c r="A258" s="115" t="s">
        <v>316</v>
      </c>
      <c r="B258" s="116" t="s">
        <v>17</v>
      </c>
      <c r="C258" s="115" t="s">
        <v>18</v>
      </c>
      <c r="D258" s="115" t="s">
        <v>5</v>
      </c>
      <c r="E258" s="175" t="s">
        <v>37</v>
      </c>
      <c r="F258" s="175"/>
      <c r="G258" s="117" t="s">
        <v>19</v>
      </c>
      <c r="H258" s="116" t="s">
        <v>20</v>
      </c>
      <c r="I258" s="116" t="s">
        <v>21</v>
      </c>
      <c r="J258" s="116" t="s">
        <v>6</v>
      </c>
    </row>
    <row r="259" spans="1:10" s="86" customFormat="1" ht="21" customHeight="1" x14ac:dyDescent="0.3">
      <c r="A259" s="125" t="s">
        <v>38</v>
      </c>
      <c r="B259" s="126" t="s">
        <v>317</v>
      </c>
      <c r="C259" s="125" t="s">
        <v>27</v>
      </c>
      <c r="D259" s="125" t="s">
        <v>318</v>
      </c>
      <c r="E259" s="176" t="s">
        <v>755</v>
      </c>
      <c r="F259" s="176"/>
      <c r="G259" s="127" t="s">
        <v>29</v>
      </c>
      <c r="H259" s="128">
        <v>1</v>
      </c>
      <c r="I259" s="129">
        <v>41.66</v>
      </c>
      <c r="J259" s="129">
        <v>41.66</v>
      </c>
    </row>
    <row r="260" spans="1:10" s="86" customFormat="1" ht="27" customHeight="1" x14ac:dyDescent="0.3">
      <c r="A260" s="98" t="s">
        <v>46</v>
      </c>
      <c r="B260" s="99" t="s">
        <v>519</v>
      </c>
      <c r="C260" s="98" t="s">
        <v>27</v>
      </c>
      <c r="D260" s="98" t="s">
        <v>59</v>
      </c>
      <c r="E260" s="177" t="s">
        <v>49</v>
      </c>
      <c r="F260" s="177"/>
      <c r="G260" s="100" t="s">
        <v>50</v>
      </c>
      <c r="H260" s="101">
        <v>0.4</v>
      </c>
      <c r="I260" s="102">
        <v>19.43</v>
      </c>
      <c r="J260" s="102">
        <v>7.77</v>
      </c>
    </row>
    <row r="261" spans="1:10" s="86" customFormat="1" ht="27" customHeight="1" x14ac:dyDescent="0.3">
      <c r="A261" s="98" t="s">
        <v>46</v>
      </c>
      <c r="B261" s="99" t="s">
        <v>520</v>
      </c>
      <c r="C261" s="98" t="s">
        <v>27</v>
      </c>
      <c r="D261" s="98" t="s">
        <v>521</v>
      </c>
      <c r="E261" s="177" t="s">
        <v>49</v>
      </c>
      <c r="F261" s="177"/>
      <c r="G261" s="100" t="s">
        <v>50</v>
      </c>
      <c r="H261" s="101">
        <v>0.15</v>
      </c>
      <c r="I261" s="102">
        <v>23.47</v>
      </c>
      <c r="J261" s="102">
        <v>3.52</v>
      </c>
    </row>
    <row r="262" spans="1:10" s="86" customFormat="1" ht="21" customHeight="1" x14ac:dyDescent="0.3">
      <c r="A262" s="91" t="s">
        <v>39</v>
      </c>
      <c r="B262" s="92" t="s">
        <v>756</v>
      </c>
      <c r="C262" s="91" t="s">
        <v>27</v>
      </c>
      <c r="D262" s="91" t="s">
        <v>757</v>
      </c>
      <c r="E262" s="174" t="s">
        <v>40</v>
      </c>
      <c r="F262" s="174"/>
      <c r="G262" s="93" t="s">
        <v>53</v>
      </c>
      <c r="H262" s="94">
        <v>0.05</v>
      </c>
      <c r="I262" s="95">
        <v>30.89</v>
      </c>
      <c r="J262" s="95">
        <v>1.54</v>
      </c>
    </row>
    <row r="263" spans="1:10" s="86" customFormat="1" ht="27" customHeight="1" x14ac:dyDescent="0.3">
      <c r="A263" s="91" t="s">
        <v>39</v>
      </c>
      <c r="B263" s="92" t="s">
        <v>758</v>
      </c>
      <c r="C263" s="91" t="s">
        <v>27</v>
      </c>
      <c r="D263" s="91" t="s">
        <v>759</v>
      </c>
      <c r="E263" s="174" t="s">
        <v>40</v>
      </c>
      <c r="F263" s="174"/>
      <c r="G263" s="93" t="s">
        <v>29</v>
      </c>
      <c r="H263" s="94">
        <v>1</v>
      </c>
      <c r="I263" s="95">
        <v>28.83</v>
      </c>
      <c r="J263" s="95">
        <v>28.83</v>
      </c>
    </row>
    <row r="264" spans="1:10" s="86" customFormat="1" ht="27.6" x14ac:dyDescent="0.3">
      <c r="A264" s="96"/>
      <c r="B264" s="96"/>
      <c r="C264" s="96"/>
      <c r="D264" s="96"/>
      <c r="E264" s="96" t="s">
        <v>41</v>
      </c>
      <c r="F264" s="97">
        <v>7.37</v>
      </c>
      <c r="G264" s="96" t="s">
        <v>42</v>
      </c>
      <c r="H264" s="97">
        <v>0</v>
      </c>
      <c r="I264" s="96" t="s">
        <v>43</v>
      </c>
      <c r="J264" s="97">
        <v>7.37</v>
      </c>
    </row>
    <row r="265" spans="1:10" s="86" customFormat="1" ht="15" customHeight="1" thickBot="1" x14ac:dyDescent="0.35">
      <c r="A265" s="134"/>
      <c r="B265" s="134"/>
      <c r="C265" s="134"/>
      <c r="D265" s="134"/>
      <c r="E265" s="134" t="s">
        <v>44</v>
      </c>
      <c r="F265" s="133">
        <v>12</v>
      </c>
      <c r="G265" s="134"/>
      <c r="H265" s="173" t="s">
        <v>45</v>
      </c>
      <c r="I265" s="173"/>
      <c r="J265" s="133">
        <v>53.66</v>
      </c>
    </row>
    <row r="266" spans="1:10" s="86" customFormat="1" ht="18" customHeight="1" thickTop="1" x14ac:dyDescent="0.3">
      <c r="A266" s="115" t="s">
        <v>320</v>
      </c>
      <c r="B266" s="116" t="s">
        <v>17</v>
      </c>
      <c r="C266" s="115" t="s">
        <v>18</v>
      </c>
      <c r="D266" s="115" t="s">
        <v>5</v>
      </c>
      <c r="E266" s="175" t="s">
        <v>37</v>
      </c>
      <c r="F266" s="175"/>
      <c r="G266" s="117" t="s">
        <v>19</v>
      </c>
      <c r="H266" s="116" t="s">
        <v>20</v>
      </c>
      <c r="I266" s="116" t="s">
        <v>21</v>
      </c>
      <c r="J266" s="116" t="s">
        <v>6</v>
      </c>
    </row>
    <row r="267" spans="1:10" s="86" customFormat="1" ht="51" customHeight="1" x14ac:dyDescent="0.3">
      <c r="A267" s="125" t="s">
        <v>38</v>
      </c>
      <c r="B267" s="126" t="s">
        <v>321</v>
      </c>
      <c r="C267" s="125" t="s">
        <v>27</v>
      </c>
      <c r="D267" s="125" t="s">
        <v>322</v>
      </c>
      <c r="E267" s="176" t="s">
        <v>549</v>
      </c>
      <c r="F267" s="176"/>
      <c r="G267" s="127" t="s">
        <v>30</v>
      </c>
      <c r="H267" s="128">
        <v>1</v>
      </c>
      <c r="I267" s="129">
        <v>996.04000000000008</v>
      </c>
      <c r="J267" s="129">
        <v>996.04</v>
      </c>
    </row>
    <row r="268" spans="1:10" s="86" customFormat="1" ht="27" customHeight="1" x14ac:dyDescent="0.3">
      <c r="A268" s="98" t="s">
        <v>46</v>
      </c>
      <c r="B268" s="99" t="s">
        <v>760</v>
      </c>
      <c r="C268" s="98" t="s">
        <v>27</v>
      </c>
      <c r="D268" s="98" t="s">
        <v>761</v>
      </c>
      <c r="E268" s="177" t="s">
        <v>549</v>
      </c>
      <c r="F268" s="177"/>
      <c r="G268" s="100" t="s">
        <v>29</v>
      </c>
      <c r="H268" s="101">
        <v>10.199999999999999</v>
      </c>
      <c r="I268" s="102">
        <v>7.77</v>
      </c>
      <c r="J268" s="102">
        <v>79.25</v>
      </c>
    </row>
    <row r="269" spans="1:10" s="86" customFormat="1" ht="27" customHeight="1" x14ac:dyDescent="0.3">
      <c r="A269" s="98" t="s">
        <v>46</v>
      </c>
      <c r="B269" s="99" t="s">
        <v>762</v>
      </c>
      <c r="C269" s="98" t="s">
        <v>27</v>
      </c>
      <c r="D269" s="98" t="s">
        <v>763</v>
      </c>
      <c r="E269" s="177" t="s">
        <v>549</v>
      </c>
      <c r="F269" s="177"/>
      <c r="G269" s="100" t="s">
        <v>30</v>
      </c>
      <c r="H269" s="101">
        <v>1</v>
      </c>
      <c r="I269" s="102">
        <v>307.16000000000003</v>
      </c>
      <c r="J269" s="102">
        <v>307.16000000000003</v>
      </c>
    </row>
    <row r="270" spans="1:10" s="86" customFormat="1" ht="27" customHeight="1" x14ac:dyDescent="0.3">
      <c r="A270" s="98" t="s">
        <v>46</v>
      </c>
      <c r="B270" s="99" t="s">
        <v>764</v>
      </c>
      <c r="C270" s="98" t="s">
        <v>27</v>
      </c>
      <c r="D270" s="98" t="s">
        <v>765</v>
      </c>
      <c r="E270" s="177" t="s">
        <v>549</v>
      </c>
      <c r="F270" s="177"/>
      <c r="G270" s="100" t="s">
        <v>30</v>
      </c>
      <c r="H270" s="101">
        <v>1</v>
      </c>
      <c r="I270" s="102">
        <v>157.27000000000001</v>
      </c>
      <c r="J270" s="102">
        <v>157.27000000000001</v>
      </c>
    </row>
    <row r="271" spans="1:10" s="86" customFormat="1" ht="27" customHeight="1" x14ac:dyDescent="0.3">
      <c r="A271" s="98" t="s">
        <v>46</v>
      </c>
      <c r="B271" s="99" t="s">
        <v>766</v>
      </c>
      <c r="C271" s="98" t="s">
        <v>27</v>
      </c>
      <c r="D271" s="98" t="s">
        <v>767</v>
      </c>
      <c r="E271" s="177" t="s">
        <v>549</v>
      </c>
      <c r="F271" s="177"/>
      <c r="G271" s="100" t="s">
        <v>30</v>
      </c>
      <c r="H271" s="101">
        <v>1</v>
      </c>
      <c r="I271" s="102">
        <v>452.36</v>
      </c>
      <c r="J271" s="102">
        <v>452.36</v>
      </c>
    </row>
    <row r="272" spans="1:10" s="86" customFormat="1" ht="27.6" x14ac:dyDescent="0.3">
      <c r="A272" s="96"/>
      <c r="B272" s="96"/>
      <c r="C272" s="96"/>
      <c r="D272" s="96"/>
      <c r="E272" s="96" t="s">
        <v>41</v>
      </c>
      <c r="F272" s="97">
        <v>175.57</v>
      </c>
      <c r="G272" s="96" t="s">
        <v>42</v>
      </c>
      <c r="H272" s="97">
        <v>0</v>
      </c>
      <c r="I272" s="96" t="s">
        <v>43</v>
      </c>
      <c r="J272" s="97">
        <v>175.57</v>
      </c>
    </row>
    <row r="273" spans="1:10" s="86" customFormat="1" ht="15" customHeight="1" thickBot="1" x14ac:dyDescent="0.35">
      <c r="A273" s="134"/>
      <c r="B273" s="134"/>
      <c r="C273" s="134"/>
      <c r="D273" s="134"/>
      <c r="E273" s="134" t="s">
        <v>44</v>
      </c>
      <c r="F273" s="133">
        <v>287.05</v>
      </c>
      <c r="G273" s="134"/>
      <c r="H273" s="173" t="s">
        <v>45</v>
      </c>
      <c r="I273" s="173"/>
      <c r="J273" s="133">
        <v>1283.0899999999999</v>
      </c>
    </row>
    <row r="274" spans="1:10" s="86" customFormat="1" ht="18" customHeight="1" thickTop="1" x14ac:dyDescent="0.3">
      <c r="A274" s="115" t="s">
        <v>323</v>
      </c>
      <c r="B274" s="116" t="s">
        <v>17</v>
      </c>
      <c r="C274" s="115" t="s">
        <v>18</v>
      </c>
      <c r="D274" s="115" t="s">
        <v>5</v>
      </c>
      <c r="E274" s="175" t="s">
        <v>37</v>
      </c>
      <c r="F274" s="175"/>
      <c r="G274" s="117" t="s">
        <v>19</v>
      </c>
      <c r="H274" s="116" t="s">
        <v>20</v>
      </c>
      <c r="I274" s="116" t="s">
        <v>21</v>
      </c>
      <c r="J274" s="116" t="s">
        <v>6</v>
      </c>
    </row>
    <row r="275" spans="1:10" s="86" customFormat="1" ht="51" customHeight="1" x14ac:dyDescent="0.3">
      <c r="A275" s="125" t="s">
        <v>38</v>
      </c>
      <c r="B275" s="126" t="s">
        <v>324</v>
      </c>
      <c r="C275" s="125" t="s">
        <v>27</v>
      </c>
      <c r="D275" s="125" t="s">
        <v>325</v>
      </c>
      <c r="E275" s="176" t="s">
        <v>549</v>
      </c>
      <c r="F275" s="176"/>
      <c r="G275" s="127" t="s">
        <v>30</v>
      </c>
      <c r="H275" s="128">
        <v>1</v>
      </c>
      <c r="I275" s="129">
        <v>956.1</v>
      </c>
      <c r="J275" s="129">
        <v>956.1</v>
      </c>
    </row>
    <row r="276" spans="1:10" s="86" customFormat="1" ht="27" customHeight="1" x14ac:dyDescent="0.3">
      <c r="A276" s="98" t="s">
        <v>46</v>
      </c>
      <c r="B276" s="99" t="s">
        <v>760</v>
      </c>
      <c r="C276" s="98" t="s">
        <v>27</v>
      </c>
      <c r="D276" s="98" t="s">
        <v>761</v>
      </c>
      <c r="E276" s="177" t="s">
        <v>549</v>
      </c>
      <c r="F276" s="177"/>
      <c r="G276" s="100" t="s">
        <v>29</v>
      </c>
      <c r="H276" s="101">
        <v>10</v>
      </c>
      <c r="I276" s="102">
        <v>7.77</v>
      </c>
      <c r="J276" s="102">
        <v>77.7</v>
      </c>
    </row>
    <row r="277" spans="1:10" s="86" customFormat="1" ht="27" customHeight="1" x14ac:dyDescent="0.3">
      <c r="A277" s="98" t="s">
        <v>46</v>
      </c>
      <c r="B277" s="99" t="s">
        <v>762</v>
      </c>
      <c r="C277" s="98" t="s">
        <v>27</v>
      </c>
      <c r="D277" s="98" t="s">
        <v>763</v>
      </c>
      <c r="E277" s="177" t="s">
        <v>549</v>
      </c>
      <c r="F277" s="177"/>
      <c r="G277" s="100" t="s">
        <v>30</v>
      </c>
      <c r="H277" s="101">
        <v>1</v>
      </c>
      <c r="I277" s="102">
        <v>307.16000000000003</v>
      </c>
      <c r="J277" s="102">
        <v>307.16000000000003</v>
      </c>
    </row>
    <row r="278" spans="1:10" s="86" customFormat="1" ht="27" customHeight="1" x14ac:dyDescent="0.3">
      <c r="A278" s="98" t="s">
        <v>46</v>
      </c>
      <c r="B278" s="99" t="s">
        <v>764</v>
      </c>
      <c r="C278" s="98" t="s">
        <v>27</v>
      </c>
      <c r="D278" s="98" t="s">
        <v>765</v>
      </c>
      <c r="E278" s="177" t="s">
        <v>549</v>
      </c>
      <c r="F278" s="177"/>
      <c r="G278" s="100" t="s">
        <v>30</v>
      </c>
      <c r="H278" s="101">
        <v>1</v>
      </c>
      <c r="I278" s="102">
        <v>157.27000000000001</v>
      </c>
      <c r="J278" s="102">
        <v>157.27000000000001</v>
      </c>
    </row>
    <row r="279" spans="1:10" s="86" customFormat="1" ht="27" customHeight="1" x14ac:dyDescent="0.3">
      <c r="A279" s="98" t="s">
        <v>46</v>
      </c>
      <c r="B279" s="99" t="s">
        <v>768</v>
      </c>
      <c r="C279" s="98" t="s">
        <v>27</v>
      </c>
      <c r="D279" s="98" t="s">
        <v>769</v>
      </c>
      <c r="E279" s="177" t="s">
        <v>549</v>
      </c>
      <c r="F279" s="177"/>
      <c r="G279" s="100" t="s">
        <v>30</v>
      </c>
      <c r="H279" s="101">
        <v>1</v>
      </c>
      <c r="I279" s="102">
        <v>413.97</v>
      </c>
      <c r="J279" s="102">
        <v>413.97</v>
      </c>
    </row>
    <row r="280" spans="1:10" s="86" customFormat="1" ht="27.6" x14ac:dyDescent="0.3">
      <c r="A280" s="96"/>
      <c r="B280" s="96"/>
      <c r="C280" s="96"/>
      <c r="D280" s="96"/>
      <c r="E280" s="96" t="s">
        <v>41</v>
      </c>
      <c r="F280" s="97">
        <v>172.45</v>
      </c>
      <c r="G280" s="96" t="s">
        <v>42</v>
      </c>
      <c r="H280" s="97">
        <v>0</v>
      </c>
      <c r="I280" s="96" t="s">
        <v>43</v>
      </c>
      <c r="J280" s="97">
        <v>172.45</v>
      </c>
    </row>
    <row r="281" spans="1:10" s="86" customFormat="1" ht="15" customHeight="1" thickBot="1" x14ac:dyDescent="0.35">
      <c r="A281" s="134"/>
      <c r="B281" s="134"/>
      <c r="C281" s="134"/>
      <c r="D281" s="134"/>
      <c r="E281" s="134" t="s">
        <v>44</v>
      </c>
      <c r="F281" s="133">
        <v>275.54000000000002</v>
      </c>
      <c r="G281" s="134"/>
      <c r="H281" s="173" t="s">
        <v>45</v>
      </c>
      <c r="I281" s="173"/>
      <c r="J281" s="133">
        <v>1231.6400000000001</v>
      </c>
    </row>
    <row r="282" spans="1:10" s="86" customFormat="1" ht="18" customHeight="1" thickTop="1" x14ac:dyDescent="0.3">
      <c r="A282" s="115" t="s">
        <v>326</v>
      </c>
      <c r="B282" s="116" t="s">
        <v>17</v>
      </c>
      <c r="C282" s="115" t="s">
        <v>18</v>
      </c>
      <c r="D282" s="115" t="s">
        <v>5</v>
      </c>
      <c r="E282" s="175" t="s">
        <v>37</v>
      </c>
      <c r="F282" s="175"/>
      <c r="G282" s="117" t="s">
        <v>19</v>
      </c>
      <c r="H282" s="116" t="s">
        <v>20</v>
      </c>
      <c r="I282" s="116" t="s">
        <v>21</v>
      </c>
      <c r="J282" s="116" t="s">
        <v>6</v>
      </c>
    </row>
    <row r="283" spans="1:10" s="86" customFormat="1" ht="27" customHeight="1" x14ac:dyDescent="0.3">
      <c r="A283" s="125" t="s">
        <v>38</v>
      </c>
      <c r="B283" s="126" t="s">
        <v>327</v>
      </c>
      <c r="C283" s="125" t="s">
        <v>27</v>
      </c>
      <c r="D283" s="125" t="s">
        <v>328</v>
      </c>
      <c r="E283" s="176" t="s">
        <v>549</v>
      </c>
      <c r="F283" s="176"/>
      <c r="G283" s="127" t="s">
        <v>26</v>
      </c>
      <c r="H283" s="128">
        <v>1</v>
      </c>
      <c r="I283" s="129">
        <v>457.75</v>
      </c>
      <c r="J283" s="129">
        <v>457.75</v>
      </c>
    </row>
    <row r="284" spans="1:10" s="86" customFormat="1" ht="27" customHeight="1" x14ac:dyDescent="0.3">
      <c r="A284" s="98" t="s">
        <v>46</v>
      </c>
      <c r="B284" s="99" t="s">
        <v>51</v>
      </c>
      <c r="C284" s="98" t="s">
        <v>27</v>
      </c>
      <c r="D284" s="98" t="s">
        <v>52</v>
      </c>
      <c r="E284" s="177" t="s">
        <v>49</v>
      </c>
      <c r="F284" s="177"/>
      <c r="G284" s="100" t="s">
        <v>50</v>
      </c>
      <c r="H284" s="101">
        <v>0.3826</v>
      </c>
      <c r="I284" s="102">
        <v>23.82</v>
      </c>
      <c r="J284" s="102">
        <v>9.11</v>
      </c>
    </row>
    <row r="285" spans="1:10" s="86" customFormat="1" ht="27" customHeight="1" x14ac:dyDescent="0.3">
      <c r="A285" s="98" t="s">
        <v>46</v>
      </c>
      <c r="B285" s="99" t="s">
        <v>47</v>
      </c>
      <c r="C285" s="98" t="s">
        <v>27</v>
      </c>
      <c r="D285" s="98" t="s">
        <v>48</v>
      </c>
      <c r="E285" s="177" t="s">
        <v>49</v>
      </c>
      <c r="F285" s="177"/>
      <c r="G285" s="100" t="s">
        <v>50</v>
      </c>
      <c r="H285" s="101">
        <v>0.191</v>
      </c>
      <c r="I285" s="102">
        <v>19.11</v>
      </c>
      <c r="J285" s="102">
        <v>3.65</v>
      </c>
    </row>
    <row r="286" spans="1:10" s="86" customFormat="1" ht="27" customHeight="1" x14ac:dyDescent="0.3">
      <c r="A286" s="91" t="s">
        <v>39</v>
      </c>
      <c r="B286" s="92" t="s">
        <v>770</v>
      </c>
      <c r="C286" s="91" t="s">
        <v>27</v>
      </c>
      <c r="D286" s="91" t="s">
        <v>771</v>
      </c>
      <c r="E286" s="174" t="s">
        <v>40</v>
      </c>
      <c r="F286" s="174"/>
      <c r="G286" s="93" t="s">
        <v>772</v>
      </c>
      <c r="H286" s="94">
        <v>0.88290000000000002</v>
      </c>
      <c r="I286" s="95">
        <v>39.53</v>
      </c>
      <c r="J286" s="95">
        <v>34.9</v>
      </c>
    </row>
    <row r="287" spans="1:10" s="86" customFormat="1" ht="27" customHeight="1" x14ac:dyDescent="0.3">
      <c r="A287" s="91" t="s">
        <v>39</v>
      </c>
      <c r="B287" s="92" t="s">
        <v>773</v>
      </c>
      <c r="C287" s="91" t="s">
        <v>27</v>
      </c>
      <c r="D287" s="91" t="s">
        <v>774</v>
      </c>
      <c r="E287" s="174" t="s">
        <v>40</v>
      </c>
      <c r="F287" s="174"/>
      <c r="G287" s="93" t="s">
        <v>30</v>
      </c>
      <c r="H287" s="94">
        <v>4.8166000000000002</v>
      </c>
      <c r="I287" s="95">
        <v>1.21</v>
      </c>
      <c r="J287" s="95">
        <v>5.82</v>
      </c>
    </row>
    <row r="288" spans="1:10" s="86" customFormat="1" ht="27" customHeight="1" x14ac:dyDescent="0.3">
      <c r="A288" s="91" t="s">
        <v>39</v>
      </c>
      <c r="B288" s="92" t="s">
        <v>775</v>
      </c>
      <c r="C288" s="91" t="s">
        <v>27</v>
      </c>
      <c r="D288" s="91" t="s">
        <v>776</v>
      </c>
      <c r="E288" s="174" t="s">
        <v>40</v>
      </c>
      <c r="F288" s="174"/>
      <c r="G288" s="93" t="s">
        <v>29</v>
      </c>
      <c r="H288" s="94">
        <v>6.8503999999999996</v>
      </c>
      <c r="I288" s="95">
        <v>19.36</v>
      </c>
      <c r="J288" s="95">
        <v>132.62</v>
      </c>
    </row>
    <row r="289" spans="1:10" s="86" customFormat="1" ht="27" customHeight="1" x14ac:dyDescent="0.3">
      <c r="A289" s="91" t="s">
        <v>39</v>
      </c>
      <c r="B289" s="92" t="s">
        <v>777</v>
      </c>
      <c r="C289" s="91" t="s">
        <v>27</v>
      </c>
      <c r="D289" s="91" t="s">
        <v>778</v>
      </c>
      <c r="E289" s="174" t="s">
        <v>40</v>
      </c>
      <c r="F289" s="174"/>
      <c r="G289" s="93" t="s">
        <v>30</v>
      </c>
      <c r="H289" s="94">
        <v>0.54730000000000001</v>
      </c>
      <c r="I289" s="95">
        <v>496.35</v>
      </c>
      <c r="J289" s="95">
        <v>271.64999999999998</v>
      </c>
    </row>
    <row r="290" spans="1:10" s="86" customFormat="1" ht="27.6" x14ac:dyDescent="0.3">
      <c r="A290" s="96"/>
      <c r="B290" s="96"/>
      <c r="C290" s="96"/>
      <c r="D290" s="96"/>
      <c r="E290" s="96" t="s">
        <v>41</v>
      </c>
      <c r="F290" s="97">
        <v>8.6</v>
      </c>
      <c r="G290" s="96" t="s">
        <v>42</v>
      </c>
      <c r="H290" s="97">
        <v>0</v>
      </c>
      <c r="I290" s="96" t="s">
        <v>43</v>
      </c>
      <c r="J290" s="97">
        <v>8.6</v>
      </c>
    </row>
    <row r="291" spans="1:10" s="86" customFormat="1" ht="15" customHeight="1" thickBot="1" x14ac:dyDescent="0.35">
      <c r="A291" s="134"/>
      <c r="B291" s="134"/>
      <c r="C291" s="134"/>
      <c r="D291" s="134"/>
      <c r="E291" s="134" t="s">
        <v>44</v>
      </c>
      <c r="F291" s="133">
        <v>131.91999999999999</v>
      </c>
      <c r="G291" s="134"/>
      <c r="H291" s="173" t="s">
        <v>45</v>
      </c>
      <c r="I291" s="173"/>
      <c r="J291" s="133">
        <v>589.66999999999996</v>
      </c>
    </row>
    <row r="292" spans="1:10" s="86" customFormat="1" ht="18" customHeight="1" thickTop="1" x14ac:dyDescent="0.3">
      <c r="A292" s="115" t="s">
        <v>329</v>
      </c>
      <c r="B292" s="116" t="s">
        <v>17</v>
      </c>
      <c r="C292" s="115" t="s">
        <v>18</v>
      </c>
      <c r="D292" s="115" t="s">
        <v>5</v>
      </c>
      <c r="E292" s="175" t="s">
        <v>37</v>
      </c>
      <c r="F292" s="175"/>
      <c r="G292" s="117" t="s">
        <v>19</v>
      </c>
      <c r="H292" s="116" t="s">
        <v>20</v>
      </c>
      <c r="I292" s="116" t="s">
        <v>21</v>
      </c>
      <c r="J292" s="116" t="s">
        <v>6</v>
      </c>
    </row>
    <row r="293" spans="1:10" s="86" customFormat="1" ht="51" customHeight="1" x14ac:dyDescent="0.3">
      <c r="A293" s="125" t="s">
        <v>38</v>
      </c>
      <c r="B293" s="126" t="s">
        <v>330</v>
      </c>
      <c r="C293" s="125" t="s">
        <v>27</v>
      </c>
      <c r="D293" s="125" t="s">
        <v>331</v>
      </c>
      <c r="E293" s="176" t="s">
        <v>779</v>
      </c>
      <c r="F293" s="176"/>
      <c r="G293" s="127" t="s">
        <v>26</v>
      </c>
      <c r="H293" s="128">
        <v>1</v>
      </c>
      <c r="I293" s="129">
        <v>169.48999999999998</v>
      </c>
      <c r="J293" s="129">
        <v>169.49</v>
      </c>
    </row>
    <row r="294" spans="1:10" s="86" customFormat="1" ht="27" customHeight="1" x14ac:dyDescent="0.3">
      <c r="A294" s="98" t="s">
        <v>46</v>
      </c>
      <c r="B294" s="99" t="s">
        <v>780</v>
      </c>
      <c r="C294" s="98" t="s">
        <v>27</v>
      </c>
      <c r="D294" s="98" t="s">
        <v>781</v>
      </c>
      <c r="E294" s="177" t="s">
        <v>49</v>
      </c>
      <c r="F294" s="177"/>
      <c r="G294" s="100" t="s">
        <v>50</v>
      </c>
      <c r="H294" s="101">
        <v>0.97740000000000005</v>
      </c>
      <c r="I294" s="102">
        <v>23.65</v>
      </c>
      <c r="J294" s="102">
        <v>23.11</v>
      </c>
    </row>
    <row r="295" spans="1:10" s="86" customFormat="1" ht="27" customHeight="1" x14ac:dyDescent="0.3">
      <c r="A295" s="98" t="s">
        <v>46</v>
      </c>
      <c r="B295" s="99" t="s">
        <v>47</v>
      </c>
      <c r="C295" s="98" t="s">
        <v>27</v>
      </c>
      <c r="D295" s="98" t="s">
        <v>48</v>
      </c>
      <c r="E295" s="177" t="s">
        <v>49</v>
      </c>
      <c r="F295" s="177"/>
      <c r="G295" s="100" t="s">
        <v>50</v>
      </c>
      <c r="H295" s="101">
        <v>0.97740000000000005</v>
      </c>
      <c r="I295" s="102">
        <v>19.11</v>
      </c>
      <c r="J295" s="102">
        <v>18.670000000000002</v>
      </c>
    </row>
    <row r="296" spans="1:10" s="86" customFormat="1" ht="27" customHeight="1" x14ac:dyDescent="0.3">
      <c r="A296" s="98" t="s">
        <v>46</v>
      </c>
      <c r="B296" s="99" t="s">
        <v>782</v>
      </c>
      <c r="C296" s="98" t="s">
        <v>27</v>
      </c>
      <c r="D296" s="98" t="s">
        <v>783</v>
      </c>
      <c r="E296" s="177" t="s">
        <v>55</v>
      </c>
      <c r="F296" s="177"/>
      <c r="G296" s="100" t="s">
        <v>28</v>
      </c>
      <c r="H296" s="101">
        <v>4.4999999999999997E-3</v>
      </c>
      <c r="I296" s="102">
        <v>529.82000000000005</v>
      </c>
      <c r="J296" s="102">
        <v>2.38</v>
      </c>
    </row>
    <row r="297" spans="1:10" s="86" customFormat="1" ht="27" customHeight="1" x14ac:dyDescent="0.3">
      <c r="A297" s="91" t="s">
        <v>39</v>
      </c>
      <c r="B297" s="92" t="s">
        <v>784</v>
      </c>
      <c r="C297" s="91" t="s">
        <v>27</v>
      </c>
      <c r="D297" s="91" t="s">
        <v>785</v>
      </c>
      <c r="E297" s="174" t="s">
        <v>40</v>
      </c>
      <c r="F297" s="174"/>
      <c r="G297" s="93" t="s">
        <v>26</v>
      </c>
      <c r="H297" s="94">
        <v>1.0203</v>
      </c>
      <c r="I297" s="95">
        <v>47.12</v>
      </c>
      <c r="J297" s="95">
        <v>48.07</v>
      </c>
    </row>
    <row r="298" spans="1:10" s="86" customFormat="1" ht="27" customHeight="1" x14ac:dyDescent="0.3">
      <c r="A298" s="91" t="s">
        <v>39</v>
      </c>
      <c r="B298" s="92" t="s">
        <v>786</v>
      </c>
      <c r="C298" s="91" t="s">
        <v>27</v>
      </c>
      <c r="D298" s="91" t="s">
        <v>787</v>
      </c>
      <c r="E298" s="174" t="s">
        <v>40</v>
      </c>
      <c r="F298" s="174"/>
      <c r="G298" s="93" t="s">
        <v>29</v>
      </c>
      <c r="H298" s="94">
        <v>0.61050000000000004</v>
      </c>
      <c r="I298" s="95">
        <v>66.38</v>
      </c>
      <c r="J298" s="95">
        <v>40.520000000000003</v>
      </c>
    </row>
    <row r="299" spans="1:10" s="86" customFormat="1" ht="27" customHeight="1" x14ac:dyDescent="0.3">
      <c r="A299" s="91" t="s">
        <v>39</v>
      </c>
      <c r="B299" s="92" t="s">
        <v>788</v>
      </c>
      <c r="C299" s="91" t="s">
        <v>27</v>
      </c>
      <c r="D299" s="91" t="s">
        <v>789</v>
      </c>
      <c r="E299" s="174" t="s">
        <v>40</v>
      </c>
      <c r="F299" s="174"/>
      <c r="G299" s="93" t="s">
        <v>29</v>
      </c>
      <c r="H299" s="94">
        <v>0.87009999999999998</v>
      </c>
      <c r="I299" s="95">
        <v>39.630000000000003</v>
      </c>
      <c r="J299" s="95">
        <v>34.479999999999997</v>
      </c>
    </row>
    <row r="300" spans="1:10" s="86" customFormat="1" ht="21" customHeight="1" x14ac:dyDescent="0.3">
      <c r="A300" s="91" t="s">
        <v>39</v>
      </c>
      <c r="B300" s="92" t="s">
        <v>790</v>
      </c>
      <c r="C300" s="91" t="s">
        <v>27</v>
      </c>
      <c r="D300" s="91" t="s">
        <v>791</v>
      </c>
      <c r="E300" s="174" t="s">
        <v>40</v>
      </c>
      <c r="F300" s="174"/>
      <c r="G300" s="93" t="s">
        <v>53</v>
      </c>
      <c r="H300" s="94">
        <v>2.5000000000000001E-3</v>
      </c>
      <c r="I300" s="95">
        <v>52.88</v>
      </c>
      <c r="J300" s="95">
        <v>0.13</v>
      </c>
    </row>
    <row r="301" spans="1:10" s="86" customFormat="1" ht="27" customHeight="1" x14ac:dyDescent="0.3">
      <c r="A301" s="91" t="s">
        <v>39</v>
      </c>
      <c r="B301" s="92" t="s">
        <v>792</v>
      </c>
      <c r="C301" s="91" t="s">
        <v>27</v>
      </c>
      <c r="D301" s="91" t="s">
        <v>793</v>
      </c>
      <c r="E301" s="174" t="s">
        <v>40</v>
      </c>
      <c r="F301" s="174"/>
      <c r="G301" s="93" t="s">
        <v>53</v>
      </c>
      <c r="H301" s="94">
        <v>7.9699999999999993E-2</v>
      </c>
      <c r="I301" s="95">
        <v>26.84</v>
      </c>
      <c r="J301" s="95">
        <v>2.13</v>
      </c>
    </row>
    <row r="302" spans="1:10" s="86" customFormat="1" ht="27.6" x14ac:dyDescent="0.3">
      <c r="A302" s="96"/>
      <c r="B302" s="96"/>
      <c r="C302" s="96"/>
      <c r="D302" s="96"/>
      <c r="E302" s="96" t="s">
        <v>41</v>
      </c>
      <c r="F302" s="97">
        <v>27.9</v>
      </c>
      <c r="G302" s="96" t="s">
        <v>42</v>
      </c>
      <c r="H302" s="97">
        <v>0</v>
      </c>
      <c r="I302" s="96" t="s">
        <v>43</v>
      </c>
      <c r="J302" s="97">
        <v>27.9</v>
      </c>
    </row>
    <row r="303" spans="1:10" s="86" customFormat="1" ht="15" customHeight="1" thickBot="1" x14ac:dyDescent="0.35">
      <c r="A303" s="134"/>
      <c r="B303" s="134"/>
      <c r="C303" s="134"/>
      <c r="D303" s="134"/>
      <c r="E303" s="134" t="s">
        <v>44</v>
      </c>
      <c r="F303" s="133">
        <v>48.84</v>
      </c>
      <c r="G303" s="134"/>
      <c r="H303" s="173" t="s">
        <v>45</v>
      </c>
      <c r="I303" s="173"/>
      <c r="J303" s="133">
        <v>218.33</v>
      </c>
    </row>
    <row r="304" spans="1:10" s="86" customFormat="1" ht="18" customHeight="1" thickTop="1" x14ac:dyDescent="0.3">
      <c r="A304" s="115" t="s">
        <v>332</v>
      </c>
      <c r="B304" s="116" t="s">
        <v>17</v>
      </c>
      <c r="C304" s="115" t="s">
        <v>18</v>
      </c>
      <c r="D304" s="115" t="s">
        <v>5</v>
      </c>
      <c r="E304" s="175" t="s">
        <v>37</v>
      </c>
      <c r="F304" s="175"/>
      <c r="G304" s="117" t="s">
        <v>19</v>
      </c>
      <c r="H304" s="116" t="s">
        <v>20</v>
      </c>
      <c r="I304" s="116" t="s">
        <v>21</v>
      </c>
      <c r="J304" s="116" t="s">
        <v>6</v>
      </c>
    </row>
    <row r="305" spans="1:10" s="86" customFormat="1" ht="21" customHeight="1" x14ac:dyDescent="0.3">
      <c r="A305" s="125" t="s">
        <v>38</v>
      </c>
      <c r="B305" s="126" t="s">
        <v>333</v>
      </c>
      <c r="C305" s="125" t="s">
        <v>25</v>
      </c>
      <c r="D305" s="125" t="s">
        <v>334</v>
      </c>
      <c r="E305" s="176" t="s">
        <v>62</v>
      </c>
      <c r="F305" s="176"/>
      <c r="G305" s="127" t="s">
        <v>26</v>
      </c>
      <c r="H305" s="128">
        <v>1</v>
      </c>
      <c r="I305" s="129">
        <v>687.37</v>
      </c>
      <c r="J305" s="129">
        <v>687.37</v>
      </c>
    </row>
    <row r="306" spans="1:10" s="86" customFormat="1" ht="27" customHeight="1" x14ac:dyDescent="0.3">
      <c r="A306" s="98" t="s">
        <v>46</v>
      </c>
      <c r="B306" s="99" t="s">
        <v>794</v>
      </c>
      <c r="C306" s="98" t="s">
        <v>27</v>
      </c>
      <c r="D306" s="98" t="s">
        <v>795</v>
      </c>
      <c r="E306" s="177" t="s">
        <v>49</v>
      </c>
      <c r="F306" s="177"/>
      <c r="G306" s="100" t="s">
        <v>50</v>
      </c>
      <c r="H306" s="101">
        <v>2.8</v>
      </c>
      <c r="I306" s="102">
        <v>19.18</v>
      </c>
      <c r="J306" s="102">
        <v>53.7</v>
      </c>
    </row>
    <row r="307" spans="1:10" s="86" customFormat="1" ht="27" customHeight="1" x14ac:dyDescent="0.3">
      <c r="A307" s="98" t="s">
        <v>46</v>
      </c>
      <c r="B307" s="99" t="s">
        <v>51</v>
      </c>
      <c r="C307" s="98" t="s">
        <v>27</v>
      </c>
      <c r="D307" s="98" t="s">
        <v>52</v>
      </c>
      <c r="E307" s="177" t="s">
        <v>49</v>
      </c>
      <c r="F307" s="177"/>
      <c r="G307" s="100" t="s">
        <v>50</v>
      </c>
      <c r="H307" s="101">
        <v>2.8</v>
      </c>
      <c r="I307" s="102">
        <v>23.82</v>
      </c>
      <c r="J307" s="102">
        <v>66.69</v>
      </c>
    </row>
    <row r="308" spans="1:10" s="86" customFormat="1" ht="21" customHeight="1" x14ac:dyDescent="0.3">
      <c r="A308" s="91" t="s">
        <v>39</v>
      </c>
      <c r="B308" s="92" t="s">
        <v>796</v>
      </c>
      <c r="C308" s="91" t="s">
        <v>27</v>
      </c>
      <c r="D308" s="91" t="s">
        <v>797</v>
      </c>
      <c r="E308" s="174" t="s">
        <v>40</v>
      </c>
      <c r="F308" s="174"/>
      <c r="G308" s="93" t="s">
        <v>26</v>
      </c>
      <c r="H308" s="94">
        <v>1.05</v>
      </c>
      <c r="I308" s="95">
        <v>416.89</v>
      </c>
      <c r="J308" s="95">
        <v>437.73</v>
      </c>
    </row>
    <row r="309" spans="1:10" s="86" customFormat="1" ht="21" customHeight="1" x14ac:dyDescent="0.3">
      <c r="A309" s="91" t="s">
        <v>39</v>
      </c>
      <c r="B309" s="92" t="s">
        <v>798</v>
      </c>
      <c r="C309" s="91" t="s">
        <v>25</v>
      </c>
      <c r="D309" s="91" t="s">
        <v>799</v>
      </c>
      <c r="E309" s="174" t="s">
        <v>40</v>
      </c>
      <c r="F309" s="174"/>
      <c r="G309" s="93" t="s">
        <v>800</v>
      </c>
      <c r="H309" s="94">
        <v>1</v>
      </c>
      <c r="I309" s="95">
        <v>129.25</v>
      </c>
      <c r="J309" s="95">
        <v>129.25</v>
      </c>
    </row>
    <row r="310" spans="1:10" s="86" customFormat="1" ht="27.6" x14ac:dyDescent="0.3">
      <c r="A310" s="96"/>
      <c r="B310" s="96"/>
      <c r="C310" s="96"/>
      <c r="D310" s="96"/>
      <c r="E310" s="96" t="s">
        <v>41</v>
      </c>
      <c r="F310" s="97">
        <v>79.540000000000006</v>
      </c>
      <c r="G310" s="96" t="s">
        <v>42</v>
      </c>
      <c r="H310" s="97">
        <v>0</v>
      </c>
      <c r="I310" s="96" t="s">
        <v>43</v>
      </c>
      <c r="J310" s="97">
        <v>79.540000000000006</v>
      </c>
    </row>
    <row r="311" spans="1:10" s="86" customFormat="1" ht="15" customHeight="1" thickBot="1" x14ac:dyDescent="0.35">
      <c r="A311" s="134"/>
      <c r="B311" s="134"/>
      <c r="C311" s="134"/>
      <c r="D311" s="134"/>
      <c r="E311" s="134" t="s">
        <v>44</v>
      </c>
      <c r="F311" s="133">
        <v>198.1</v>
      </c>
      <c r="G311" s="134"/>
      <c r="H311" s="173" t="s">
        <v>45</v>
      </c>
      <c r="I311" s="173"/>
      <c r="J311" s="133">
        <v>885.47</v>
      </c>
    </row>
    <row r="312" spans="1:10" s="86" customFormat="1" ht="18" customHeight="1" thickTop="1" x14ac:dyDescent="0.3">
      <c r="A312" s="115" t="s">
        <v>335</v>
      </c>
      <c r="B312" s="116" t="s">
        <v>17</v>
      </c>
      <c r="C312" s="115" t="s">
        <v>18</v>
      </c>
      <c r="D312" s="115" t="s">
        <v>5</v>
      </c>
      <c r="E312" s="175" t="s">
        <v>37</v>
      </c>
      <c r="F312" s="175"/>
      <c r="G312" s="117" t="s">
        <v>19</v>
      </c>
      <c r="H312" s="116" t="s">
        <v>20</v>
      </c>
      <c r="I312" s="116" t="s">
        <v>21</v>
      </c>
      <c r="J312" s="116" t="s">
        <v>6</v>
      </c>
    </row>
    <row r="313" spans="1:10" s="86" customFormat="1" ht="21" customHeight="1" x14ac:dyDescent="0.3">
      <c r="A313" s="125" t="s">
        <v>38</v>
      </c>
      <c r="B313" s="126" t="s">
        <v>336</v>
      </c>
      <c r="C313" s="125" t="s">
        <v>25</v>
      </c>
      <c r="D313" s="125" t="s">
        <v>337</v>
      </c>
      <c r="E313" s="176" t="s">
        <v>62</v>
      </c>
      <c r="F313" s="176"/>
      <c r="G313" s="127" t="s">
        <v>26</v>
      </c>
      <c r="H313" s="128">
        <v>1</v>
      </c>
      <c r="I313" s="129">
        <v>826.13</v>
      </c>
      <c r="J313" s="129">
        <v>826.13</v>
      </c>
    </row>
    <row r="314" spans="1:10" s="86" customFormat="1" ht="27" customHeight="1" x14ac:dyDescent="0.3">
      <c r="A314" s="98" t="s">
        <v>46</v>
      </c>
      <c r="B314" s="99" t="s">
        <v>794</v>
      </c>
      <c r="C314" s="98" t="s">
        <v>27</v>
      </c>
      <c r="D314" s="98" t="s">
        <v>795</v>
      </c>
      <c r="E314" s="177" t="s">
        <v>49</v>
      </c>
      <c r="F314" s="177"/>
      <c r="G314" s="100" t="s">
        <v>50</v>
      </c>
      <c r="H314" s="101">
        <v>2.8</v>
      </c>
      <c r="I314" s="102">
        <v>19.18</v>
      </c>
      <c r="J314" s="102">
        <v>53.7</v>
      </c>
    </row>
    <row r="315" spans="1:10" s="86" customFormat="1" ht="27" customHeight="1" x14ac:dyDescent="0.3">
      <c r="A315" s="98" t="s">
        <v>46</v>
      </c>
      <c r="B315" s="99" t="s">
        <v>51</v>
      </c>
      <c r="C315" s="98" t="s">
        <v>27</v>
      </c>
      <c r="D315" s="98" t="s">
        <v>52</v>
      </c>
      <c r="E315" s="177" t="s">
        <v>49</v>
      </c>
      <c r="F315" s="177"/>
      <c r="G315" s="100" t="s">
        <v>50</v>
      </c>
      <c r="H315" s="101">
        <v>2.8</v>
      </c>
      <c r="I315" s="102">
        <v>23.82</v>
      </c>
      <c r="J315" s="102">
        <v>66.69</v>
      </c>
    </row>
    <row r="316" spans="1:10" s="86" customFormat="1" ht="21" customHeight="1" x14ac:dyDescent="0.3">
      <c r="A316" s="91" t="s">
        <v>39</v>
      </c>
      <c r="B316" s="92" t="s">
        <v>801</v>
      </c>
      <c r="C316" s="91" t="s">
        <v>27</v>
      </c>
      <c r="D316" s="91" t="s">
        <v>802</v>
      </c>
      <c r="E316" s="174" t="s">
        <v>40</v>
      </c>
      <c r="F316" s="174"/>
      <c r="G316" s="93" t="s">
        <v>26</v>
      </c>
      <c r="H316" s="94">
        <v>1.05</v>
      </c>
      <c r="I316" s="95">
        <v>520.63</v>
      </c>
      <c r="J316" s="95">
        <v>546.66</v>
      </c>
    </row>
    <row r="317" spans="1:10" s="86" customFormat="1" ht="21" customHeight="1" x14ac:dyDescent="0.3">
      <c r="A317" s="91" t="s">
        <v>39</v>
      </c>
      <c r="B317" s="92" t="s">
        <v>803</v>
      </c>
      <c r="C317" s="91" t="s">
        <v>25</v>
      </c>
      <c r="D317" s="91" t="s">
        <v>804</v>
      </c>
      <c r="E317" s="174" t="s">
        <v>40</v>
      </c>
      <c r="F317" s="174"/>
      <c r="G317" s="93" t="s">
        <v>800</v>
      </c>
      <c r="H317" s="94">
        <v>1</v>
      </c>
      <c r="I317" s="95">
        <v>159.08000000000001</v>
      </c>
      <c r="J317" s="95">
        <v>159.08000000000001</v>
      </c>
    </row>
    <row r="318" spans="1:10" s="86" customFormat="1" ht="27.6" x14ac:dyDescent="0.3">
      <c r="A318" s="96"/>
      <c r="B318" s="96"/>
      <c r="C318" s="96"/>
      <c r="D318" s="96"/>
      <c r="E318" s="96" t="s">
        <v>41</v>
      </c>
      <c r="F318" s="97">
        <v>79.540000000000006</v>
      </c>
      <c r="G318" s="96" t="s">
        <v>42</v>
      </c>
      <c r="H318" s="97">
        <v>0</v>
      </c>
      <c r="I318" s="96" t="s">
        <v>43</v>
      </c>
      <c r="J318" s="97">
        <v>79.540000000000006</v>
      </c>
    </row>
    <row r="319" spans="1:10" s="86" customFormat="1" ht="15" customHeight="1" thickBot="1" x14ac:dyDescent="0.35">
      <c r="A319" s="134"/>
      <c r="B319" s="134"/>
      <c r="C319" s="134"/>
      <c r="D319" s="134"/>
      <c r="E319" s="134" t="s">
        <v>44</v>
      </c>
      <c r="F319" s="133">
        <v>238.09</v>
      </c>
      <c r="G319" s="134"/>
      <c r="H319" s="173" t="s">
        <v>45</v>
      </c>
      <c r="I319" s="173"/>
      <c r="J319" s="133">
        <v>1064.22</v>
      </c>
    </row>
    <row r="320" spans="1:10" s="86" customFormat="1" ht="18" customHeight="1" thickTop="1" x14ac:dyDescent="0.3">
      <c r="A320" s="115" t="s">
        <v>338</v>
      </c>
      <c r="B320" s="116" t="s">
        <v>17</v>
      </c>
      <c r="C320" s="115" t="s">
        <v>18</v>
      </c>
      <c r="D320" s="115" t="s">
        <v>5</v>
      </c>
      <c r="E320" s="175" t="s">
        <v>37</v>
      </c>
      <c r="F320" s="175"/>
      <c r="G320" s="117" t="s">
        <v>19</v>
      </c>
      <c r="H320" s="116" t="s">
        <v>20</v>
      </c>
      <c r="I320" s="116" t="s">
        <v>21</v>
      </c>
      <c r="J320" s="116" t="s">
        <v>6</v>
      </c>
    </row>
    <row r="321" spans="1:10" s="86" customFormat="1" ht="39" customHeight="1" x14ac:dyDescent="0.3">
      <c r="A321" s="125" t="s">
        <v>38</v>
      </c>
      <c r="B321" s="126" t="s">
        <v>339</v>
      </c>
      <c r="C321" s="125" t="s">
        <v>27</v>
      </c>
      <c r="D321" s="125" t="s">
        <v>340</v>
      </c>
      <c r="E321" s="176" t="s">
        <v>87</v>
      </c>
      <c r="F321" s="176"/>
      <c r="G321" s="127" t="s">
        <v>30</v>
      </c>
      <c r="H321" s="128">
        <v>1</v>
      </c>
      <c r="I321" s="129">
        <v>132.36999999999998</v>
      </c>
      <c r="J321" s="129">
        <v>132.37</v>
      </c>
    </row>
    <row r="322" spans="1:10" s="86" customFormat="1" ht="27" customHeight="1" x14ac:dyDescent="0.3">
      <c r="A322" s="98" t="s">
        <v>46</v>
      </c>
      <c r="B322" s="99" t="s">
        <v>805</v>
      </c>
      <c r="C322" s="98" t="s">
        <v>27</v>
      </c>
      <c r="D322" s="98" t="s">
        <v>806</v>
      </c>
      <c r="E322" s="177" t="s">
        <v>87</v>
      </c>
      <c r="F322" s="177"/>
      <c r="G322" s="100" t="s">
        <v>29</v>
      </c>
      <c r="H322" s="101">
        <v>2.14</v>
      </c>
      <c r="I322" s="102">
        <v>20.97</v>
      </c>
      <c r="J322" s="102">
        <v>44.87</v>
      </c>
    </row>
    <row r="323" spans="1:10" s="86" customFormat="1" ht="27" customHeight="1" x14ac:dyDescent="0.3">
      <c r="A323" s="98" t="s">
        <v>46</v>
      </c>
      <c r="B323" s="99" t="s">
        <v>807</v>
      </c>
      <c r="C323" s="98" t="s">
        <v>27</v>
      </c>
      <c r="D323" s="98" t="s">
        <v>808</v>
      </c>
      <c r="E323" s="177" t="s">
        <v>87</v>
      </c>
      <c r="F323" s="177"/>
      <c r="G323" s="100" t="s">
        <v>30</v>
      </c>
      <c r="H323" s="101">
        <v>1.18</v>
      </c>
      <c r="I323" s="102">
        <v>8.18</v>
      </c>
      <c r="J323" s="102">
        <v>9.65</v>
      </c>
    </row>
    <row r="324" spans="1:10" s="86" customFormat="1" ht="27" customHeight="1" x14ac:dyDescent="0.3">
      <c r="A324" s="98" t="s">
        <v>46</v>
      </c>
      <c r="B324" s="99" t="s">
        <v>809</v>
      </c>
      <c r="C324" s="98" t="s">
        <v>27</v>
      </c>
      <c r="D324" s="98" t="s">
        <v>810</v>
      </c>
      <c r="E324" s="177" t="s">
        <v>87</v>
      </c>
      <c r="F324" s="177"/>
      <c r="G324" s="100" t="s">
        <v>30</v>
      </c>
      <c r="H324" s="101">
        <v>1</v>
      </c>
      <c r="I324" s="102">
        <v>15.77</v>
      </c>
      <c r="J324" s="102">
        <v>15.77</v>
      </c>
    </row>
    <row r="325" spans="1:10" s="86" customFormat="1" ht="27" customHeight="1" x14ac:dyDescent="0.3">
      <c r="A325" s="98" t="s">
        <v>46</v>
      </c>
      <c r="B325" s="99" t="s">
        <v>811</v>
      </c>
      <c r="C325" s="98" t="s">
        <v>27</v>
      </c>
      <c r="D325" s="98" t="s">
        <v>812</v>
      </c>
      <c r="E325" s="177" t="s">
        <v>87</v>
      </c>
      <c r="F325" s="177"/>
      <c r="G325" s="100" t="s">
        <v>30</v>
      </c>
      <c r="H325" s="101">
        <v>0.89</v>
      </c>
      <c r="I325" s="102">
        <v>11.32</v>
      </c>
      <c r="J325" s="102">
        <v>10.07</v>
      </c>
    </row>
    <row r="326" spans="1:10" s="86" customFormat="1" ht="27" customHeight="1" x14ac:dyDescent="0.3">
      <c r="A326" s="98" t="s">
        <v>46</v>
      </c>
      <c r="B326" s="99" t="s">
        <v>813</v>
      </c>
      <c r="C326" s="98" t="s">
        <v>27</v>
      </c>
      <c r="D326" s="98" t="s">
        <v>814</v>
      </c>
      <c r="E326" s="177" t="s">
        <v>87</v>
      </c>
      <c r="F326" s="177"/>
      <c r="G326" s="100" t="s">
        <v>29</v>
      </c>
      <c r="H326" s="101">
        <v>2.14</v>
      </c>
      <c r="I326" s="102">
        <v>11.68</v>
      </c>
      <c r="J326" s="102">
        <v>24.99</v>
      </c>
    </row>
    <row r="327" spans="1:10" s="86" customFormat="1" ht="27" customHeight="1" x14ac:dyDescent="0.3">
      <c r="A327" s="98" t="s">
        <v>46</v>
      </c>
      <c r="B327" s="99" t="s">
        <v>815</v>
      </c>
      <c r="C327" s="98" t="s">
        <v>27</v>
      </c>
      <c r="D327" s="98" t="s">
        <v>816</v>
      </c>
      <c r="E327" s="177" t="s">
        <v>87</v>
      </c>
      <c r="F327" s="177"/>
      <c r="G327" s="100" t="s">
        <v>29</v>
      </c>
      <c r="H327" s="101">
        <v>2.14</v>
      </c>
      <c r="I327" s="102">
        <v>12.63</v>
      </c>
      <c r="J327" s="102">
        <v>27.02</v>
      </c>
    </row>
    <row r="328" spans="1:10" s="86" customFormat="1" ht="27.6" x14ac:dyDescent="0.3">
      <c r="A328" s="96"/>
      <c r="B328" s="96"/>
      <c r="C328" s="96"/>
      <c r="D328" s="96"/>
      <c r="E328" s="96" t="s">
        <v>41</v>
      </c>
      <c r="F328" s="97">
        <v>71.33</v>
      </c>
      <c r="G328" s="96" t="s">
        <v>42</v>
      </c>
      <c r="H328" s="97">
        <v>0</v>
      </c>
      <c r="I328" s="96" t="s">
        <v>43</v>
      </c>
      <c r="J328" s="97">
        <v>71.33</v>
      </c>
    </row>
    <row r="329" spans="1:10" s="86" customFormat="1" ht="15" customHeight="1" thickBot="1" x14ac:dyDescent="0.35">
      <c r="A329" s="134"/>
      <c r="B329" s="134"/>
      <c r="C329" s="134"/>
      <c r="D329" s="134"/>
      <c r="E329" s="134" t="s">
        <v>44</v>
      </c>
      <c r="F329" s="133">
        <v>38.14</v>
      </c>
      <c r="G329" s="134"/>
      <c r="H329" s="173" t="s">
        <v>45</v>
      </c>
      <c r="I329" s="173"/>
      <c r="J329" s="133">
        <v>170.51</v>
      </c>
    </row>
    <row r="330" spans="1:10" s="86" customFormat="1" ht="18" customHeight="1" thickTop="1" x14ac:dyDescent="0.3">
      <c r="A330" s="115" t="s">
        <v>341</v>
      </c>
      <c r="B330" s="116" t="s">
        <v>17</v>
      </c>
      <c r="C330" s="115" t="s">
        <v>18</v>
      </c>
      <c r="D330" s="115" t="s">
        <v>5</v>
      </c>
      <c r="E330" s="175" t="s">
        <v>37</v>
      </c>
      <c r="F330" s="175"/>
      <c r="G330" s="117" t="s">
        <v>19</v>
      </c>
      <c r="H330" s="116" t="s">
        <v>20</v>
      </c>
      <c r="I330" s="116" t="s">
        <v>21</v>
      </c>
      <c r="J330" s="116" t="s">
        <v>6</v>
      </c>
    </row>
    <row r="331" spans="1:10" s="86" customFormat="1" ht="27" customHeight="1" x14ac:dyDescent="0.3">
      <c r="A331" s="125" t="s">
        <v>38</v>
      </c>
      <c r="B331" s="126" t="s">
        <v>342</v>
      </c>
      <c r="C331" s="125" t="s">
        <v>27</v>
      </c>
      <c r="D331" s="125" t="s">
        <v>343</v>
      </c>
      <c r="E331" s="176" t="s">
        <v>87</v>
      </c>
      <c r="F331" s="176"/>
      <c r="G331" s="127" t="s">
        <v>29</v>
      </c>
      <c r="H331" s="128">
        <v>1</v>
      </c>
      <c r="I331" s="129">
        <v>34.99</v>
      </c>
      <c r="J331" s="129">
        <v>34.99</v>
      </c>
    </row>
    <row r="332" spans="1:10" s="86" customFormat="1" ht="39" customHeight="1" x14ac:dyDescent="0.3">
      <c r="A332" s="98" t="s">
        <v>46</v>
      </c>
      <c r="B332" s="99" t="s">
        <v>817</v>
      </c>
      <c r="C332" s="98" t="s">
        <v>27</v>
      </c>
      <c r="D332" s="98" t="s">
        <v>818</v>
      </c>
      <c r="E332" s="177" t="s">
        <v>87</v>
      </c>
      <c r="F332" s="177"/>
      <c r="G332" s="100" t="s">
        <v>30</v>
      </c>
      <c r="H332" s="101">
        <v>2.7000000000000001E-3</v>
      </c>
      <c r="I332" s="102">
        <v>7.29</v>
      </c>
      <c r="J332" s="102">
        <v>0.01</v>
      </c>
    </row>
    <row r="333" spans="1:10" s="86" customFormat="1" ht="27" customHeight="1" x14ac:dyDescent="0.3">
      <c r="A333" s="98" t="s">
        <v>46</v>
      </c>
      <c r="B333" s="99" t="s">
        <v>819</v>
      </c>
      <c r="C333" s="98" t="s">
        <v>27</v>
      </c>
      <c r="D333" s="98" t="s">
        <v>820</v>
      </c>
      <c r="E333" s="177" t="s">
        <v>87</v>
      </c>
      <c r="F333" s="177"/>
      <c r="G333" s="100" t="s">
        <v>29</v>
      </c>
      <c r="H333" s="101">
        <v>1</v>
      </c>
      <c r="I333" s="102">
        <v>17.64</v>
      </c>
      <c r="J333" s="102">
        <v>17.64</v>
      </c>
    </row>
    <row r="334" spans="1:10" s="86" customFormat="1" ht="27" customHeight="1" x14ac:dyDescent="0.3">
      <c r="A334" s="98" t="s">
        <v>46</v>
      </c>
      <c r="B334" s="99" t="s">
        <v>821</v>
      </c>
      <c r="C334" s="98" t="s">
        <v>27</v>
      </c>
      <c r="D334" s="98" t="s">
        <v>822</v>
      </c>
      <c r="E334" s="177" t="s">
        <v>87</v>
      </c>
      <c r="F334" s="177"/>
      <c r="G334" s="100" t="s">
        <v>30</v>
      </c>
      <c r="H334" s="101">
        <v>0.17430000000000001</v>
      </c>
      <c r="I334" s="102">
        <v>12.58</v>
      </c>
      <c r="J334" s="102">
        <v>2.19</v>
      </c>
    </row>
    <row r="335" spans="1:10" s="86" customFormat="1" ht="27" customHeight="1" x14ac:dyDescent="0.3">
      <c r="A335" s="98" t="s">
        <v>46</v>
      </c>
      <c r="B335" s="99" t="s">
        <v>823</v>
      </c>
      <c r="C335" s="98" t="s">
        <v>27</v>
      </c>
      <c r="D335" s="98" t="s">
        <v>824</v>
      </c>
      <c r="E335" s="177" t="s">
        <v>87</v>
      </c>
      <c r="F335" s="177"/>
      <c r="G335" s="100" t="s">
        <v>30</v>
      </c>
      <c r="H335" s="101">
        <v>4.5100000000000001E-2</v>
      </c>
      <c r="I335" s="102">
        <v>12.65</v>
      </c>
      <c r="J335" s="102">
        <v>0.56999999999999995</v>
      </c>
    </row>
    <row r="336" spans="1:10" s="86" customFormat="1" ht="27" customHeight="1" x14ac:dyDescent="0.3">
      <c r="A336" s="98" t="s">
        <v>46</v>
      </c>
      <c r="B336" s="99" t="s">
        <v>825</v>
      </c>
      <c r="C336" s="98" t="s">
        <v>27</v>
      </c>
      <c r="D336" s="98" t="s">
        <v>826</v>
      </c>
      <c r="E336" s="177" t="s">
        <v>87</v>
      </c>
      <c r="F336" s="177"/>
      <c r="G336" s="100" t="s">
        <v>30</v>
      </c>
      <c r="H336" s="101">
        <v>0.124</v>
      </c>
      <c r="I336" s="102">
        <v>9.26</v>
      </c>
      <c r="J336" s="102">
        <v>1.1399999999999999</v>
      </c>
    </row>
    <row r="337" spans="1:10" s="86" customFormat="1" ht="27" customHeight="1" x14ac:dyDescent="0.3">
      <c r="A337" s="98" t="s">
        <v>46</v>
      </c>
      <c r="B337" s="99" t="s">
        <v>827</v>
      </c>
      <c r="C337" s="98" t="s">
        <v>27</v>
      </c>
      <c r="D337" s="98" t="s">
        <v>828</v>
      </c>
      <c r="E337" s="177" t="s">
        <v>87</v>
      </c>
      <c r="F337" s="177"/>
      <c r="G337" s="100" t="s">
        <v>30</v>
      </c>
      <c r="H337" s="101">
        <v>0.11559999999999999</v>
      </c>
      <c r="I337" s="102">
        <v>33.39</v>
      </c>
      <c r="J337" s="102">
        <v>3.85</v>
      </c>
    </row>
    <row r="338" spans="1:10" s="86" customFormat="1" ht="27" customHeight="1" x14ac:dyDescent="0.3">
      <c r="A338" s="98" t="s">
        <v>46</v>
      </c>
      <c r="B338" s="99" t="s">
        <v>829</v>
      </c>
      <c r="C338" s="98" t="s">
        <v>27</v>
      </c>
      <c r="D338" s="98" t="s">
        <v>830</v>
      </c>
      <c r="E338" s="177" t="s">
        <v>87</v>
      </c>
      <c r="F338" s="177"/>
      <c r="G338" s="100" t="s">
        <v>30</v>
      </c>
      <c r="H338" s="101">
        <v>5.67E-2</v>
      </c>
      <c r="I338" s="102">
        <v>11.14</v>
      </c>
      <c r="J338" s="102">
        <v>0.63</v>
      </c>
    </row>
    <row r="339" spans="1:10" s="86" customFormat="1" ht="27" customHeight="1" x14ac:dyDescent="0.3">
      <c r="A339" s="98" t="s">
        <v>46</v>
      </c>
      <c r="B339" s="99" t="s">
        <v>831</v>
      </c>
      <c r="C339" s="98" t="s">
        <v>27</v>
      </c>
      <c r="D339" s="98" t="s">
        <v>832</v>
      </c>
      <c r="E339" s="177" t="s">
        <v>87</v>
      </c>
      <c r="F339" s="177"/>
      <c r="G339" s="100" t="s">
        <v>30</v>
      </c>
      <c r="H339" s="101">
        <v>2.8899999999999999E-2</v>
      </c>
      <c r="I339" s="102">
        <v>8.24</v>
      </c>
      <c r="J339" s="102">
        <v>0.23</v>
      </c>
    </row>
    <row r="340" spans="1:10" s="86" customFormat="1" ht="27" customHeight="1" x14ac:dyDescent="0.3">
      <c r="A340" s="98" t="s">
        <v>46</v>
      </c>
      <c r="B340" s="99" t="s">
        <v>833</v>
      </c>
      <c r="C340" s="98" t="s">
        <v>27</v>
      </c>
      <c r="D340" s="98" t="s">
        <v>834</v>
      </c>
      <c r="E340" s="177" t="s">
        <v>87</v>
      </c>
      <c r="F340" s="177"/>
      <c r="G340" s="100" t="s">
        <v>30</v>
      </c>
      <c r="H340" s="101">
        <v>0.38529999999999998</v>
      </c>
      <c r="I340" s="102">
        <v>18.61</v>
      </c>
      <c r="J340" s="102">
        <v>7.17</v>
      </c>
    </row>
    <row r="341" spans="1:10" s="86" customFormat="1" ht="27" customHeight="1" x14ac:dyDescent="0.3">
      <c r="A341" s="98" t="s">
        <v>46</v>
      </c>
      <c r="B341" s="99" t="s">
        <v>835</v>
      </c>
      <c r="C341" s="98" t="s">
        <v>27</v>
      </c>
      <c r="D341" s="98" t="s">
        <v>836</v>
      </c>
      <c r="E341" s="177" t="s">
        <v>87</v>
      </c>
      <c r="F341" s="177"/>
      <c r="G341" s="100" t="s">
        <v>30</v>
      </c>
      <c r="H341" s="101">
        <v>3.9300000000000002E-2</v>
      </c>
      <c r="I341" s="102">
        <v>29.71</v>
      </c>
      <c r="J341" s="102">
        <v>1.1599999999999999</v>
      </c>
    </row>
    <row r="342" spans="1:10" s="86" customFormat="1" ht="27" customHeight="1" x14ac:dyDescent="0.3">
      <c r="A342" s="98" t="s">
        <v>46</v>
      </c>
      <c r="B342" s="99" t="s">
        <v>837</v>
      </c>
      <c r="C342" s="98" t="s">
        <v>27</v>
      </c>
      <c r="D342" s="98" t="s">
        <v>838</v>
      </c>
      <c r="E342" s="177" t="s">
        <v>87</v>
      </c>
      <c r="F342" s="177"/>
      <c r="G342" s="100" t="s">
        <v>30</v>
      </c>
      <c r="H342" s="101">
        <v>3.6499999999999998E-2</v>
      </c>
      <c r="I342" s="102">
        <v>2.92</v>
      </c>
      <c r="J342" s="102">
        <v>0.1</v>
      </c>
    </row>
    <row r="343" spans="1:10" s="86" customFormat="1" ht="39" customHeight="1" x14ac:dyDescent="0.3">
      <c r="A343" s="98" t="s">
        <v>46</v>
      </c>
      <c r="B343" s="99" t="s">
        <v>839</v>
      </c>
      <c r="C343" s="98" t="s">
        <v>27</v>
      </c>
      <c r="D343" s="98" t="s">
        <v>840</v>
      </c>
      <c r="E343" s="177" t="s">
        <v>87</v>
      </c>
      <c r="F343" s="177"/>
      <c r="G343" s="100" t="s">
        <v>29</v>
      </c>
      <c r="H343" s="101">
        <v>4.48E-2</v>
      </c>
      <c r="I343" s="102">
        <v>6.55</v>
      </c>
      <c r="J343" s="102">
        <v>0.28999999999999998</v>
      </c>
    </row>
    <row r="344" spans="1:10" s="86" customFormat="1" ht="27" customHeight="1" x14ac:dyDescent="0.3">
      <c r="A344" s="98" t="s">
        <v>46</v>
      </c>
      <c r="B344" s="99" t="s">
        <v>841</v>
      </c>
      <c r="C344" s="98" t="s">
        <v>27</v>
      </c>
      <c r="D344" s="98" t="s">
        <v>842</v>
      </c>
      <c r="E344" s="177" t="s">
        <v>87</v>
      </c>
      <c r="F344" s="177"/>
      <c r="G344" s="100" t="s">
        <v>30</v>
      </c>
      <c r="H344" s="101">
        <v>3.0000000000000001E-3</v>
      </c>
      <c r="I344" s="102">
        <v>4.83</v>
      </c>
      <c r="J344" s="102">
        <v>0.01</v>
      </c>
    </row>
    <row r="345" spans="1:10" s="86" customFormat="1" ht="27.6" x14ac:dyDescent="0.3">
      <c r="A345" s="96"/>
      <c r="B345" s="96"/>
      <c r="C345" s="96"/>
      <c r="D345" s="96"/>
      <c r="E345" s="96" t="s">
        <v>41</v>
      </c>
      <c r="F345" s="97">
        <v>3.99</v>
      </c>
      <c r="G345" s="96" t="s">
        <v>42</v>
      </c>
      <c r="H345" s="97">
        <v>0</v>
      </c>
      <c r="I345" s="96" t="s">
        <v>43</v>
      </c>
      <c r="J345" s="97">
        <v>3.99</v>
      </c>
    </row>
    <row r="346" spans="1:10" s="86" customFormat="1" ht="15" customHeight="1" thickBot="1" x14ac:dyDescent="0.35">
      <c r="A346" s="134"/>
      <c r="B346" s="134"/>
      <c r="C346" s="134"/>
      <c r="D346" s="134"/>
      <c r="E346" s="134" t="s">
        <v>44</v>
      </c>
      <c r="F346" s="133">
        <v>10.08</v>
      </c>
      <c r="G346" s="134"/>
      <c r="H346" s="173" t="s">
        <v>45</v>
      </c>
      <c r="I346" s="173"/>
      <c r="J346" s="133">
        <v>45.07</v>
      </c>
    </row>
    <row r="347" spans="1:10" s="86" customFormat="1" ht="18" customHeight="1" thickTop="1" x14ac:dyDescent="0.3">
      <c r="A347" s="115" t="s">
        <v>344</v>
      </c>
      <c r="B347" s="116" t="s">
        <v>17</v>
      </c>
      <c r="C347" s="115" t="s">
        <v>18</v>
      </c>
      <c r="D347" s="115" t="s">
        <v>5</v>
      </c>
      <c r="E347" s="175" t="s">
        <v>37</v>
      </c>
      <c r="F347" s="175"/>
      <c r="G347" s="117" t="s">
        <v>19</v>
      </c>
      <c r="H347" s="116" t="s">
        <v>20</v>
      </c>
      <c r="I347" s="116" t="s">
        <v>21</v>
      </c>
      <c r="J347" s="116" t="s">
        <v>6</v>
      </c>
    </row>
    <row r="348" spans="1:10" s="86" customFormat="1" ht="27" customHeight="1" x14ac:dyDescent="0.3">
      <c r="A348" s="125" t="s">
        <v>38</v>
      </c>
      <c r="B348" s="126" t="s">
        <v>345</v>
      </c>
      <c r="C348" s="125" t="s">
        <v>27</v>
      </c>
      <c r="D348" s="125" t="s">
        <v>346</v>
      </c>
      <c r="E348" s="176" t="s">
        <v>87</v>
      </c>
      <c r="F348" s="176"/>
      <c r="G348" s="127" t="s">
        <v>30</v>
      </c>
      <c r="H348" s="128">
        <v>1</v>
      </c>
      <c r="I348" s="129">
        <v>660.6</v>
      </c>
      <c r="J348" s="129">
        <v>660.6</v>
      </c>
    </row>
    <row r="349" spans="1:10" s="86" customFormat="1" ht="27" customHeight="1" x14ac:dyDescent="0.3">
      <c r="A349" s="98" t="s">
        <v>46</v>
      </c>
      <c r="B349" s="99" t="s">
        <v>843</v>
      </c>
      <c r="C349" s="98" t="s">
        <v>27</v>
      </c>
      <c r="D349" s="98" t="s">
        <v>844</v>
      </c>
      <c r="E349" s="177" t="s">
        <v>49</v>
      </c>
      <c r="F349" s="177"/>
      <c r="G349" s="100" t="s">
        <v>28</v>
      </c>
      <c r="H349" s="101">
        <v>0.10390000000000001</v>
      </c>
      <c r="I349" s="102">
        <v>942.57</v>
      </c>
      <c r="J349" s="102">
        <v>97.93</v>
      </c>
    </row>
    <row r="350" spans="1:10" s="86" customFormat="1" ht="27" customHeight="1" x14ac:dyDescent="0.3">
      <c r="A350" s="98" t="s">
        <v>46</v>
      </c>
      <c r="B350" s="99" t="s">
        <v>845</v>
      </c>
      <c r="C350" s="98" t="s">
        <v>27</v>
      </c>
      <c r="D350" s="98" t="s">
        <v>846</v>
      </c>
      <c r="E350" s="177" t="s">
        <v>70</v>
      </c>
      <c r="F350" s="177"/>
      <c r="G350" s="100" t="s">
        <v>26</v>
      </c>
      <c r="H350" s="101">
        <v>1.21</v>
      </c>
      <c r="I350" s="102">
        <v>5.54</v>
      </c>
      <c r="J350" s="102">
        <v>6.7</v>
      </c>
    </row>
    <row r="351" spans="1:10" s="86" customFormat="1" ht="51" customHeight="1" x14ac:dyDescent="0.3">
      <c r="A351" s="98" t="s">
        <v>46</v>
      </c>
      <c r="B351" s="99" t="s">
        <v>847</v>
      </c>
      <c r="C351" s="98" t="s">
        <v>27</v>
      </c>
      <c r="D351" s="98" t="s">
        <v>848</v>
      </c>
      <c r="E351" s="177" t="s">
        <v>56</v>
      </c>
      <c r="F351" s="177"/>
      <c r="G351" s="100" t="s">
        <v>57</v>
      </c>
      <c r="H351" s="101">
        <v>1.3599999999999999E-2</v>
      </c>
      <c r="I351" s="102">
        <v>146.34</v>
      </c>
      <c r="J351" s="102">
        <v>1.99</v>
      </c>
    </row>
    <row r="352" spans="1:10" s="86" customFormat="1" ht="51" customHeight="1" x14ac:dyDescent="0.3">
      <c r="A352" s="98" t="s">
        <v>46</v>
      </c>
      <c r="B352" s="99" t="s">
        <v>849</v>
      </c>
      <c r="C352" s="98" t="s">
        <v>27</v>
      </c>
      <c r="D352" s="98" t="s">
        <v>850</v>
      </c>
      <c r="E352" s="177" t="s">
        <v>56</v>
      </c>
      <c r="F352" s="177"/>
      <c r="G352" s="100" t="s">
        <v>58</v>
      </c>
      <c r="H352" s="101">
        <v>2.76E-2</v>
      </c>
      <c r="I352" s="102">
        <v>59.34</v>
      </c>
      <c r="J352" s="102">
        <v>1.63</v>
      </c>
    </row>
    <row r="353" spans="1:10" s="86" customFormat="1" ht="27" customHeight="1" x14ac:dyDescent="0.3">
      <c r="A353" s="98" t="s">
        <v>46</v>
      </c>
      <c r="B353" s="99" t="s">
        <v>851</v>
      </c>
      <c r="C353" s="98" t="s">
        <v>27</v>
      </c>
      <c r="D353" s="98" t="s">
        <v>852</v>
      </c>
      <c r="E353" s="177" t="s">
        <v>49</v>
      </c>
      <c r="F353" s="177"/>
      <c r="G353" s="100" t="s">
        <v>28</v>
      </c>
      <c r="H353" s="101">
        <v>1.9599999999999999E-2</v>
      </c>
      <c r="I353" s="102">
        <v>617.88</v>
      </c>
      <c r="J353" s="102">
        <v>12.11</v>
      </c>
    </row>
    <row r="354" spans="1:10" s="86" customFormat="1" ht="27" customHeight="1" x14ac:dyDescent="0.3">
      <c r="A354" s="98" t="s">
        <v>46</v>
      </c>
      <c r="B354" s="99" t="s">
        <v>51</v>
      </c>
      <c r="C354" s="98" t="s">
        <v>27</v>
      </c>
      <c r="D354" s="98" t="s">
        <v>52</v>
      </c>
      <c r="E354" s="177" t="s">
        <v>49</v>
      </c>
      <c r="F354" s="177"/>
      <c r="G354" s="100" t="s">
        <v>50</v>
      </c>
      <c r="H354" s="101">
        <v>4.8665000000000003</v>
      </c>
      <c r="I354" s="102">
        <v>23.82</v>
      </c>
      <c r="J354" s="102">
        <v>115.92</v>
      </c>
    </row>
    <row r="355" spans="1:10" s="86" customFormat="1" ht="27" customHeight="1" x14ac:dyDescent="0.3">
      <c r="A355" s="98" t="s">
        <v>46</v>
      </c>
      <c r="B355" s="99" t="s">
        <v>47</v>
      </c>
      <c r="C355" s="98" t="s">
        <v>27</v>
      </c>
      <c r="D355" s="98" t="s">
        <v>48</v>
      </c>
      <c r="E355" s="177" t="s">
        <v>49</v>
      </c>
      <c r="F355" s="177"/>
      <c r="G355" s="100" t="s">
        <v>50</v>
      </c>
      <c r="H355" s="101">
        <v>3.8237000000000001</v>
      </c>
      <c r="I355" s="102">
        <v>19.11</v>
      </c>
      <c r="J355" s="102">
        <v>73.069999999999993</v>
      </c>
    </row>
    <row r="356" spans="1:10" s="86" customFormat="1" ht="27" customHeight="1" x14ac:dyDescent="0.3">
      <c r="A356" s="98" t="s">
        <v>46</v>
      </c>
      <c r="B356" s="99" t="s">
        <v>705</v>
      </c>
      <c r="C356" s="98" t="s">
        <v>27</v>
      </c>
      <c r="D356" s="98" t="s">
        <v>706</v>
      </c>
      <c r="E356" s="177" t="s">
        <v>55</v>
      </c>
      <c r="F356" s="177"/>
      <c r="G356" s="100" t="s">
        <v>28</v>
      </c>
      <c r="H356" s="101">
        <v>0.1163</v>
      </c>
      <c r="I356" s="102">
        <v>661.4</v>
      </c>
      <c r="J356" s="102">
        <v>76.92</v>
      </c>
    </row>
    <row r="357" spans="1:10" s="86" customFormat="1" ht="27" customHeight="1" x14ac:dyDescent="0.3">
      <c r="A357" s="98" t="s">
        <v>46</v>
      </c>
      <c r="B357" s="99" t="s">
        <v>853</v>
      </c>
      <c r="C357" s="98" t="s">
        <v>27</v>
      </c>
      <c r="D357" s="98" t="s">
        <v>854</v>
      </c>
      <c r="E357" s="177" t="s">
        <v>55</v>
      </c>
      <c r="F357" s="177"/>
      <c r="G357" s="100" t="s">
        <v>28</v>
      </c>
      <c r="H357" s="101">
        <v>7.0000000000000007E-2</v>
      </c>
      <c r="I357" s="102">
        <v>2550.5700000000002</v>
      </c>
      <c r="J357" s="102">
        <v>178.53</v>
      </c>
    </row>
    <row r="358" spans="1:10" s="86" customFormat="1" ht="21.75" customHeight="1" x14ac:dyDescent="0.3">
      <c r="A358" s="91" t="s">
        <v>39</v>
      </c>
      <c r="B358" s="92" t="s">
        <v>855</v>
      </c>
      <c r="C358" s="91" t="s">
        <v>27</v>
      </c>
      <c r="D358" s="91" t="s">
        <v>856</v>
      </c>
      <c r="E358" s="174" t="s">
        <v>40</v>
      </c>
      <c r="F358" s="174"/>
      <c r="G358" s="93" t="s">
        <v>30</v>
      </c>
      <c r="H358" s="94">
        <v>26.494499999999999</v>
      </c>
      <c r="I358" s="95">
        <v>3.15</v>
      </c>
      <c r="J358" s="95">
        <v>83.45</v>
      </c>
    </row>
    <row r="359" spans="1:10" s="86" customFormat="1" ht="27" customHeight="1" x14ac:dyDescent="0.3">
      <c r="A359" s="91" t="s">
        <v>39</v>
      </c>
      <c r="B359" s="92" t="s">
        <v>707</v>
      </c>
      <c r="C359" s="91" t="s">
        <v>27</v>
      </c>
      <c r="D359" s="91" t="s">
        <v>708</v>
      </c>
      <c r="E359" s="174" t="s">
        <v>40</v>
      </c>
      <c r="F359" s="174"/>
      <c r="G359" s="93" t="s">
        <v>72</v>
      </c>
      <c r="H359" s="94">
        <v>6.7999999999999996E-3</v>
      </c>
      <c r="I359" s="95">
        <v>7.91</v>
      </c>
      <c r="J359" s="95">
        <v>0.05</v>
      </c>
    </row>
    <row r="360" spans="1:10" s="86" customFormat="1" ht="21" customHeight="1" x14ac:dyDescent="0.3">
      <c r="A360" s="91" t="s">
        <v>39</v>
      </c>
      <c r="B360" s="92" t="s">
        <v>709</v>
      </c>
      <c r="C360" s="91" t="s">
        <v>27</v>
      </c>
      <c r="D360" s="91" t="s">
        <v>710</v>
      </c>
      <c r="E360" s="174" t="s">
        <v>40</v>
      </c>
      <c r="F360" s="174"/>
      <c r="G360" s="93" t="s">
        <v>29</v>
      </c>
      <c r="H360" s="94">
        <v>0.14799999999999999</v>
      </c>
      <c r="I360" s="95">
        <v>10.8</v>
      </c>
      <c r="J360" s="95">
        <v>1.59</v>
      </c>
    </row>
    <row r="361" spans="1:10" s="86" customFormat="1" ht="21" customHeight="1" x14ac:dyDescent="0.3">
      <c r="A361" s="91" t="s">
        <v>39</v>
      </c>
      <c r="B361" s="92" t="s">
        <v>857</v>
      </c>
      <c r="C361" s="91" t="s">
        <v>27</v>
      </c>
      <c r="D361" s="91" t="s">
        <v>858</v>
      </c>
      <c r="E361" s="174" t="s">
        <v>40</v>
      </c>
      <c r="F361" s="174"/>
      <c r="G361" s="93" t="s">
        <v>29</v>
      </c>
      <c r="H361" s="94">
        <v>0.17599999999999999</v>
      </c>
      <c r="I361" s="95">
        <v>3.77</v>
      </c>
      <c r="J361" s="95">
        <v>0.66</v>
      </c>
    </row>
    <row r="362" spans="1:10" s="86" customFormat="1" ht="21" customHeight="1" x14ac:dyDescent="0.3">
      <c r="A362" s="91" t="s">
        <v>39</v>
      </c>
      <c r="B362" s="92" t="s">
        <v>859</v>
      </c>
      <c r="C362" s="91" t="s">
        <v>27</v>
      </c>
      <c r="D362" s="91" t="s">
        <v>860</v>
      </c>
      <c r="E362" s="174" t="s">
        <v>40</v>
      </c>
      <c r="F362" s="174"/>
      <c r="G362" s="93" t="s">
        <v>53</v>
      </c>
      <c r="H362" s="94">
        <v>1.5599999999999999E-2</v>
      </c>
      <c r="I362" s="95">
        <v>23.89</v>
      </c>
      <c r="J362" s="95">
        <v>0.37</v>
      </c>
    </row>
    <row r="363" spans="1:10" s="86" customFormat="1" ht="27" customHeight="1" x14ac:dyDescent="0.3">
      <c r="A363" s="91" t="s">
        <v>39</v>
      </c>
      <c r="B363" s="92" t="s">
        <v>604</v>
      </c>
      <c r="C363" s="91" t="s">
        <v>27</v>
      </c>
      <c r="D363" s="91" t="s">
        <v>605</v>
      </c>
      <c r="E363" s="174" t="s">
        <v>40</v>
      </c>
      <c r="F363" s="174"/>
      <c r="G363" s="93" t="s">
        <v>29</v>
      </c>
      <c r="H363" s="94">
        <v>0.55200000000000005</v>
      </c>
      <c r="I363" s="95">
        <v>17.55</v>
      </c>
      <c r="J363" s="95">
        <v>9.68</v>
      </c>
    </row>
    <row r="364" spans="1:10" s="86" customFormat="1" ht="27.6" x14ac:dyDescent="0.3">
      <c r="A364" s="96"/>
      <c r="B364" s="96"/>
      <c r="C364" s="96"/>
      <c r="D364" s="96"/>
      <c r="E364" s="96" t="s">
        <v>41</v>
      </c>
      <c r="F364" s="97">
        <v>204.60999999999999</v>
      </c>
      <c r="G364" s="96" t="s">
        <v>42</v>
      </c>
      <c r="H364" s="97">
        <v>0</v>
      </c>
      <c r="I364" s="96" t="s">
        <v>43</v>
      </c>
      <c r="J364" s="97">
        <v>204.60999999999999</v>
      </c>
    </row>
    <row r="365" spans="1:10" s="86" customFormat="1" ht="15" customHeight="1" thickBot="1" x14ac:dyDescent="0.35">
      <c r="A365" s="134"/>
      <c r="B365" s="134"/>
      <c r="C365" s="134"/>
      <c r="D365" s="134"/>
      <c r="E365" s="134" t="s">
        <v>44</v>
      </c>
      <c r="F365" s="133">
        <v>190.38</v>
      </c>
      <c r="G365" s="134"/>
      <c r="H365" s="173" t="s">
        <v>45</v>
      </c>
      <c r="I365" s="173"/>
      <c r="J365" s="133">
        <v>850.98</v>
      </c>
    </row>
    <row r="366" spans="1:10" s="86" customFormat="1" ht="18" customHeight="1" thickTop="1" x14ac:dyDescent="0.3">
      <c r="A366" s="115" t="s">
        <v>347</v>
      </c>
      <c r="B366" s="116" t="s">
        <v>17</v>
      </c>
      <c r="C366" s="115" t="s">
        <v>18</v>
      </c>
      <c r="D366" s="115" t="s">
        <v>5</v>
      </c>
      <c r="E366" s="175" t="s">
        <v>37</v>
      </c>
      <c r="F366" s="175"/>
      <c r="G366" s="117" t="s">
        <v>19</v>
      </c>
      <c r="H366" s="116" t="s">
        <v>20</v>
      </c>
      <c r="I366" s="116" t="s">
        <v>21</v>
      </c>
      <c r="J366" s="116" t="s">
        <v>6</v>
      </c>
    </row>
    <row r="367" spans="1:10" s="86" customFormat="1" ht="51" customHeight="1" x14ac:dyDescent="0.3">
      <c r="A367" s="125" t="s">
        <v>38</v>
      </c>
      <c r="B367" s="126" t="s">
        <v>348</v>
      </c>
      <c r="C367" s="125" t="s">
        <v>27</v>
      </c>
      <c r="D367" s="125" t="s">
        <v>349</v>
      </c>
      <c r="E367" s="176" t="s">
        <v>87</v>
      </c>
      <c r="F367" s="176"/>
      <c r="G367" s="127" t="s">
        <v>30</v>
      </c>
      <c r="H367" s="128">
        <v>1</v>
      </c>
      <c r="I367" s="129">
        <v>2382.1599999999994</v>
      </c>
      <c r="J367" s="129">
        <v>2382.16</v>
      </c>
    </row>
    <row r="368" spans="1:10" s="86" customFormat="1" ht="39" customHeight="1" x14ac:dyDescent="0.3">
      <c r="A368" s="98" t="s">
        <v>46</v>
      </c>
      <c r="B368" s="99" t="s">
        <v>861</v>
      </c>
      <c r="C368" s="98" t="s">
        <v>27</v>
      </c>
      <c r="D368" s="98" t="s">
        <v>862</v>
      </c>
      <c r="E368" s="177" t="s">
        <v>55</v>
      </c>
      <c r="F368" s="177"/>
      <c r="G368" s="100" t="s">
        <v>26</v>
      </c>
      <c r="H368" s="101">
        <v>2.42</v>
      </c>
      <c r="I368" s="102">
        <v>67.849999999999994</v>
      </c>
      <c r="J368" s="102">
        <v>164.19</v>
      </c>
    </row>
    <row r="369" spans="1:10" s="86" customFormat="1" ht="27" customHeight="1" x14ac:dyDescent="0.3">
      <c r="A369" s="98" t="s">
        <v>46</v>
      </c>
      <c r="B369" s="99" t="s">
        <v>863</v>
      </c>
      <c r="C369" s="98" t="s">
        <v>27</v>
      </c>
      <c r="D369" s="98" t="s">
        <v>864</v>
      </c>
      <c r="E369" s="177" t="s">
        <v>55</v>
      </c>
      <c r="F369" s="177"/>
      <c r="G369" s="100" t="s">
        <v>53</v>
      </c>
      <c r="H369" s="101">
        <v>26.34</v>
      </c>
      <c r="I369" s="102">
        <v>14.89</v>
      </c>
      <c r="J369" s="102">
        <v>392.2</v>
      </c>
    </row>
    <row r="370" spans="1:10" s="86" customFormat="1" ht="27" customHeight="1" x14ac:dyDescent="0.3">
      <c r="A370" s="98" t="s">
        <v>46</v>
      </c>
      <c r="B370" s="99" t="s">
        <v>865</v>
      </c>
      <c r="C370" s="98" t="s">
        <v>27</v>
      </c>
      <c r="D370" s="98" t="s">
        <v>866</v>
      </c>
      <c r="E370" s="177" t="s">
        <v>55</v>
      </c>
      <c r="F370" s="177"/>
      <c r="G370" s="100" t="s">
        <v>28</v>
      </c>
      <c r="H370" s="101">
        <v>0.36784</v>
      </c>
      <c r="I370" s="102">
        <v>603.95000000000005</v>
      </c>
      <c r="J370" s="102">
        <v>222.15</v>
      </c>
    </row>
    <row r="371" spans="1:10" s="86" customFormat="1" ht="39" customHeight="1" x14ac:dyDescent="0.3">
      <c r="A371" s="98" t="s">
        <v>46</v>
      </c>
      <c r="B371" s="99" t="s">
        <v>867</v>
      </c>
      <c r="C371" s="98" t="s">
        <v>27</v>
      </c>
      <c r="D371" s="98" t="s">
        <v>868</v>
      </c>
      <c r="E371" s="177" t="s">
        <v>755</v>
      </c>
      <c r="F371" s="177"/>
      <c r="G371" s="100" t="s">
        <v>26</v>
      </c>
      <c r="H371" s="101">
        <v>6.944</v>
      </c>
      <c r="I371" s="102">
        <v>27.55</v>
      </c>
      <c r="J371" s="102">
        <v>191.3</v>
      </c>
    </row>
    <row r="372" spans="1:10" s="86" customFormat="1" ht="27" customHeight="1" x14ac:dyDescent="0.3">
      <c r="A372" s="98" t="s">
        <v>46</v>
      </c>
      <c r="B372" s="99" t="s">
        <v>869</v>
      </c>
      <c r="C372" s="98" t="s">
        <v>27</v>
      </c>
      <c r="D372" s="98" t="s">
        <v>870</v>
      </c>
      <c r="E372" s="177" t="s">
        <v>692</v>
      </c>
      <c r="F372" s="177"/>
      <c r="G372" s="100" t="s">
        <v>26</v>
      </c>
      <c r="H372" s="101">
        <v>6.944</v>
      </c>
      <c r="I372" s="102">
        <v>199.9</v>
      </c>
      <c r="J372" s="102">
        <v>1388.1</v>
      </c>
    </row>
    <row r="373" spans="1:10" s="86" customFormat="1" ht="27" customHeight="1" x14ac:dyDescent="0.3">
      <c r="A373" s="91" t="s">
        <v>39</v>
      </c>
      <c r="B373" s="92" t="s">
        <v>871</v>
      </c>
      <c r="C373" s="91" t="s">
        <v>27</v>
      </c>
      <c r="D373" s="91" t="s">
        <v>872</v>
      </c>
      <c r="E373" s="174" t="s">
        <v>40</v>
      </c>
      <c r="F373" s="174"/>
      <c r="G373" s="93" t="s">
        <v>72</v>
      </c>
      <c r="H373" s="94">
        <v>2.94</v>
      </c>
      <c r="I373" s="95">
        <v>8.24</v>
      </c>
      <c r="J373" s="95">
        <v>24.22</v>
      </c>
    </row>
    <row r="374" spans="1:10" s="86" customFormat="1" ht="27.6" x14ac:dyDescent="0.3">
      <c r="A374" s="96"/>
      <c r="B374" s="96"/>
      <c r="C374" s="96"/>
      <c r="D374" s="96"/>
      <c r="E374" s="96" t="s">
        <v>41</v>
      </c>
      <c r="F374" s="97">
        <v>515.45000000000005</v>
      </c>
      <c r="G374" s="96" t="s">
        <v>42</v>
      </c>
      <c r="H374" s="97">
        <v>0</v>
      </c>
      <c r="I374" s="96" t="s">
        <v>43</v>
      </c>
      <c r="J374" s="97">
        <v>515.45000000000005</v>
      </c>
    </row>
    <row r="375" spans="1:10" s="86" customFormat="1" ht="15" customHeight="1" thickBot="1" x14ac:dyDescent="0.35">
      <c r="A375" s="134"/>
      <c r="B375" s="134"/>
      <c r="C375" s="134"/>
      <c r="D375" s="134"/>
      <c r="E375" s="134" t="s">
        <v>44</v>
      </c>
      <c r="F375" s="133">
        <v>686.53</v>
      </c>
      <c r="G375" s="134"/>
      <c r="H375" s="173" t="s">
        <v>45</v>
      </c>
      <c r="I375" s="173"/>
      <c r="J375" s="133">
        <v>3068.6899999999996</v>
      </c>
    </row>
    <row r="376" spans="1:10" s="86" customFormat="1" ht="18" customHeight="1" thickTop="1" x14ac:dyDescent="0.3">
      <c r="A376" s="115" t="s">
        <v>350</v>
      </c>
      <c r="B376" s="116" t="s">
        <v>17</v>
      </c>
      <c r="C376" s="115" t="s">
        <v>18</v>
      </c>
      <c r="D376" s="115" t="s">
        <v>5</v>
      </c>
      <c r="E376" s="175" t="s">
        <v>37</v>
      </c>
      <c r="F376" s="175"/>
      <c r="G376" s="117" t="s">
        <v>19</v>
      </c>
      <c r="H376" s="116" t="s">
        <v>20</v>
      </c>
      <c r="I376" s="116" t="s">
        <v>21</v>
      </c>
      <c r="J376" s="116" t="s">
        <v>6</v>
      </c>
    </row>
    <row r="377" spans="1:10" s="86" customFormat="1" ht="39" customHeight="1" x14ac:dyDescent="0.3">
      <c r="A377" s="125" t="s">
        <v>38</v>
      </c>
      <c r="B377" s="126" t="s">
        <v>351</v>
      </c>
      <c r="C377" s="125" t="s">
        <v>27</v>
      </c>
      <c r="D377" s="125" t="s">
        <v>352</v>
      </c>
      <c r="E377" s="176" t="s">
        <v>87</v>
      </c>
      <c r="F377" s="176"/>
      <c r="G377" s="127" t="s">
        <v>30</v>
      </c>
      <c r="H377" s="128">
        <v>1</v>
      </c>
      <c r="I377" s="129">
        <v>2994.52</v>
      </c>
      <c r="J377" s="129">
        <v>2994.52</v>
      </c>
    </row>
    <row r="378" spans="1:10" s="86" customFormat="1" ht="27" customHeight="1" x14ac:dyDescent="0.3">
      <c r="A378" s="98" t="s">
        <v>46</v>
      </c>
      <c r="B378" s="99" t="s">
        <v>843</v>
      </c>
      <c r="C378" s="98" t="s">
        <v>27</v>
      </c>
      <c r="D378" s="98" t="s">
        <v>844</v>
      </c>
      <c r="E378" s="177" t="s">
        <v>49</v>
      </c>
      <c r="F378" s="177"/>
      <c r="G378" s="100" t="s">
        <v>28</v>
      </c>
      <c r="H378" s="101">
        <v>1.46E-2</v>
      </c>
      <c r="I378" s="102">
        <v>942.57</v>
      </c>
      <c r="J378" s="102">
        <v>13.76</v>
      </c>
    </row>
    <row r="379" spans="1:10" s="86" customFormat="1" ht="27" customHeight="1" x14ac:dyDescent="0.3">
      <c r="A379" s="98" t="s">
        <v>46</v>
      </c>
      <c r="B379" s="99" t="s">
        <v>873</v>
      </c>
      <c r="C379" s="98" t="s">
        <v>27</v>
      </c>
      <c r="D379" s="98" t="s">
        <v>874</v>
      </c>
      <c r="E379" s="177" t="s">
        <v>70</v>
      </c>
      <c r="F379" s="177"/>
      <c r="G379" s="100" t="s">
        <v>28</v>
      </c>
      <c r="H379" s="101">
        <v>0.37330000000000002</v>
      </c>
      <c r="I379" s="102">
        <v>318.13</v>
      </c>
      <c r="J379" s="102">
        <v>118.75</v>
      </c>
    </row>
    <row r="380" spans="1:10" s="86" customFormat="1" ht="51" customHeight="1" x14ac:dyDescent="0.3">
      <c r="A380" s="98" t="s">
        <v>46</v>
      </c>
      <c r="B380" s="99" t="s">
        <v>847</v>
      </c>
      <c r="C380" s="98" t="s">
        <v>27</v>
      </c>
      <c r="D380" s="98" t="s">
        <v>848</v>
      </c>
      <c r="E380" s="177" t="s">
        <v>56</v>
      </c>
      <c r="F380" s="177"/>
      <c r="G380" s="100" t="s">
        <v>57</v>
      </c>
      <c r="H380" s="101">
        <v>0.40189999999999998</v>
      </c>
      <c r="I380" s="102">
        <v>146.34</v>
      </c>
      <c r="J380" s="102">
        <v>58.81</v>
      </c>
    </row>
    <row r="381" spans="1:10" s="86" customFormat="1" ht="51" customHeight="1" x14ac:dyDescent="0.3">
      <c r="A381" s="98" t="s">
        <v>46</v>
      </c>
      <c r="B381" s="99" t="s">
        <v>849</v>
      </c>
      <c r="C381" s="98" t="s">
        <v>27</v>
      </c>
      <c r="D381" s="98" t="s">
        <v>850</v>
      </c>
      <c r="E381" s="177" t="s">
        <v>56</v>
      </c>
      <c r="F381" s="177"/>
      <c r="G381" s="100" t="s">
        <v>58</v>
      </c>
      <c r="H381" s="101">
        <v>0.81899999999999995</v>
      </c>
      <c r="I381" s="102">
        <v>59.34</v>
      </c>
      <c r="J381" s="102">
        <v>48.59</v>
      </c>
    </row>
    <row r="382" spans="1:10" s="86" customFormat="1" ht="27" customHeight="1" x14ac:dyDescent="0.3">
      <c r="A382" s="98" t="s">
        <v>46</v>
      </c>
      <c r="B382" s="99" t="s">
        <v>51</v>
      </c>
      <c r="C382" s="98" t="s">
        <v>27</v>
      </c>
      <c r="D382" s="98" t="s">
        <v>52</v>
      </c>
      <c r="E382" s="177" t="s">
        <v>49</v>
      </c>
      <c r="F382" s="177"/>
      <c r="G382" s="100" t="s">
        <v>50</v>
      </c>
      <c r="H382" s="101">
        <v>1.0448999999999999</v>
      </c>
      <c r="I382" s="102">
        <v>23.82</v>
      </c>
      <c r="J382" s="102">
        <v>24.88</v>
      </c>
    </row>
    <row r="383" spans="1:10" s="86" customFormat="1" ht="27" customHeight="1" x14ac:dyDescent="0.3">
      <c r="A383" s="98" t="s">
        <v>46</v>
      </c>
      <c r="B383" s="99" t="s">
        <v>47</v>
      </c>
      <c r="C383" s="98" t="s">
        <v>27</v>
      </c>
      <c r="D383" s="98" t="s">
        <v>48</v>
      </c>
      <c r="E383" s="177" t="s">
        <v>49</v>
      </c>
      <c r="F383" s="177"/>
      <c r="G383" s="100" t="s">
        <v>50</v>
      </c>
      <c r="H383" s="101">
        <v>0.82099999999999995</v>
      </c>
      <c r="I383" s="102">
        <v>19.11</v>
      </c>
      <c r="J383" s="102">
        <v>15.68</v>
      </c>
    </row>
    <row r="384" spans="1:10" s="86" customFormat="1" ht="27" customHeight="1" x14ac:dyDescent="0.3">
      <c r="A384" s="98" t="s">
        <v>46</v>
      </c>
      <c r="B384" s="99" t="s">
        <v>875</v>
      </c>
      <c r="C384" s="98" t="s">
        <v>27</v>
      </c>
      <c r="D384" s="98" t="s">
        <v>876</v>
      </c>
      <c r="E384" s="177" t="s">
        <v>55</v>
      </c>
      <c r="F384" s="177"/>
      <c r="G384" s="100" t="s">
        <v>28</v>
      </c>
      <c r="H384" s="101">
        <v>1.54E-2</v>
      </c>
      <c r="I384" s="102">
        <v>5087.6000000000004</v>
      </c>
      <c r="J384" s="102">
        <v>78.34</v>
      </c>
    </row>
    <row r="385" spans="1:10" s="86" customFormat="1" ht="27" customHeight="1" x14ac:dyDescent="0.3">
      <c r="A385" s="98" t="s">
        <v>46</v>
      </c>
      <c r="B385" s="99" t="s">
        <v>877</v>
      </c>
      <c r="C385" s="98" t="s">
        <v>27</v>
      </c>
      <c r="D385" s="98" t="s">
        <v>878</v>
      </c>
      <c r="E385" s="177" t="s">
        <v>55</v>
      </c>
      <c r="F385" s="177"/>
      <c r="G385" s="100" t="s">
        <v>28</v>
      </c>
      <c r="H385" s="101">
        <v>0.23730000000000001</v>
      </c>
      <c r="I385" s="102">
        <v>2327.0100000000002</v>
      </c>
      <c r="J385" s="102">
        <v>552.19000000000005</v>
      </c>
    </row>
    <row r="386" spans="1:10" s="86" customFormat="1" ht="27" customHeight="1" x14ac:dyDescent="0.3">
      <c r="A386" s="91" t="s">
        <v>39</v>
      </c>
      <c r="B386" s="92" t="s">
        <v>879</v>
      </c>
      <c r="C386" s="91" t="s">
        <v>27</v>
      </c>
      <c r="D386" s="91" t="s">
        <v>880</v>
      </c>
      <c r="E386" s="174" t="s">
        <v>40</v>
      </c>
      <c r="F386" s="174"/>
      <c r="G386" s="93" t="s">
        <v>30</v>
      </c>
      <c r="H386" s="94">
        <v>4</v>
      </c>
      <c r="I386" s="95">
        <v>520.88</v>
      </c>
      <c r="J386" s="95">
        <v>2083.52</v>
      </c>
    </row>
    <row r="387" spans="1:10" s="86" customFormat="1" ht="27.6" x14ac:dyDescent="0.3">
      <c r="A387" s="96"/>
      <c r="B387" s="96"/>
      <c r="C387" s="96"/>
      <c r="D387" s="96"/>
      <c r="E387" s="96" t="s">
        <v>41</v>
      </c>
      <c r="F387" s="97">
        <v>189.4</v>
      </c>
      <c r="G387" s="96" t="s">
        <v>42</v>
      </c>
      <c r="H387" s="97">
        <v>0</v>
      </c>
      <c r="I387" s="96" t="s">
        <v>43</v>
      </c>
      <c r="J387" s="97">
        <v>189.4</v>
      </c>
    </row>
    <row r="388" spans="1:10" s="86" customFormat="1" ht="15" customHeight="1" thickBot="1" x14ac:dyDescent="0.35">
      <c r="A388" s="134"/>
      <c r="B388" s="134"/>
      <c r="C388" s="134"/>
      <c r="D388" s="134"/>
      <c r="E388" s="134" t="s">
        <v>44</v>
      </c>
      <c r="F388" s="133">
        <v>863.02</v>
      </c>
      <c r="G388" s="134"/>
      <c r="H388" s="173" t="s">
        <v>45</v>
      </c>
      <c r="I388" s="173"/>
      <c r="J388" s="133">
        <v>3857.54</v>
      </c>
    </row>
    <row r="389" spans="1:10" s="86" customFormat="1" ht="18" customHeight="1" thickTop="1" x14ac:dyDescent="0.3">
      <c r="A389" s="115" t="s">
        <v>353</v>
      </c>
      <c r="B389" s="116" t="s">
        <v>17</v>
      </c>
      <c r="C389" s="115" t="s">
        <v>18</v>
      </c>
      <c r="D389" s="115" t="s">
        <v>5</v>
      </c>
      <c r="E389" s="175" t="s">
        <v>37</v>
      </c>
      <c r="F389" s="175"/>
      <c r="G389" s="117" t="s">
        <v>19</v>
      </c>
      <c r="H389" s="116" t="s">
        <v>20</v>
      </c>
      <c r="I389" s="116" t="s">
        <v>21</v>
      </c>
      <c r="J389" s="116" t="s">
        <v>6</v>
      </c>
    </row>
    <row r="390" spans="1:10" s="86" customFormat="1" ht="21" customHeight="1" x14ac:dyDescent="0.3">
      <c r="A390" s="125" t="s">
        <v>38</v>
      </c>
      <c r="B390" s="126" t="s">
        <v>354</v>
      </c>
      <c r="C390" s="125" t="s">
        <v>25</v>
      </c>
      <c r="D390" s="125" t="s">
        <v>355</v>
      </c>
      <c r="E390" s="176" t="s">
        <v>62</v>
      </c>
      <c r="F390" s="176"/>
      <c r="G390" s="127" t="s">
        <v>356</v>
      </c>
      <c r="H390" s="128">
        <v>1</v>
      </c>
      <c r="I390" s="129">
        <v>302.45999999999998</v>
      </c>
      <c r="J390" s="129">
        <v>302.45999999999998</v>
      </c>
    </row>
    <row r="391" spans="1:10" s="86" customFormat="1" ht="27" customHeight="1" x14ac:dyDescent="0.3">
      <c r="A391" s="98" t="s">
        <v>46</v>
      </c>
      <c r="B391" s="99" t="s">
        <v>881</v>
      </c>
      <c r="C391" s="98" t="s">
        <v>27</v>
      </c>
      <c r="D391" s="98" t="s">
        <v>88</v>
      </c>
      <c r="E391" s="177" t="s">
        <v>49</v>
      </c>
      <c r="F391" s="177"/>
      <c r="G391" s="100" t="s">
        <v>50</v>
      </c>
      <c r="H391" s="101">
        <v>3</v>
      </c>
      <c r="I391" s="102">
        <v>18.98</v>
      </c>
      <c r="J391" s="102">
        <v>56.94</v>
      </c>
    </row>
    <row r="392" spans="1:10" s="86" customFormat="1" ht="27" customHeight="1" x14ac:dyDescent="0.3">
      <c r="A392" s="98" t="s">
        <v>46</v>
      </c>
      <c r="B392" s="99" t="s">
        <v>882</v>
      </c>
      <c r="C392" s="98" t="s">
        <v>27</v>
      </c>
      <c r="D392" s="98" t="s">
        <v>89</v>
      </c>
      <c r="E392" s="177" t="s">
        <v>49</v>
      </c>
      <c r="F392" s="177"/>
      <c r="G392" s="100" t="s">
        <v>50</v>
      </c>
      <c r="H392" s="101">
        <v>3</v>
      </c>
      <c r="I392" s="102">
        <v>23.08</v>
      </c>
      <c r="J392" s="102">
        <v>69.239999999999995</v>
      </c>
    </row>
    <row r="393" spans="1:10" s="86" customFormat="1" ht="21" customHeight="1" x14ac:dyDescent="0.3">
      <c r="A393" s="91" t="s">
        <v>39</v>
      </c>
      <c r="B393" s="92" t="s">
        <v>883</v>
      </c>
      <c r="C393" s="91" t="s">
        <v>27</v>
      </c>
      <c r="D393" s="91" t="s">
        <v>884</v>
      </c>
      <c r="E393" s="174" t="s">
        <v>40</v>
      </c>
      <c r="F393" s="174"/>
      <c r="G393" s="93" t="s">
        <v>30</v>
      </c>
      <c r="H393" s="94">
        <v>1</v>
      </c>
      <c r="I393" s="95">
        <v>26.8</v>
      </c>
      <c r="J393" s="95">
        <v>26.8</v>
      </c>
    </row>
    <row r="394" spans="1:10" s="86" customFormat="1" ht="21" customHeight="1" x14ac:dyDescent="0.3">
      <c r="A394" s="91" t="s">
        <v>39</v>
      </c>
      <c r="B394" s="92" t="s">
        <v>885</v>
      </c>
      <c r="C394" s="91" t="s">
        <v>27</v>
      </c>
      <c r="D394" s="91" t="s">
        <v>886</v>
      </c>
      <c r="E394" s="174" t="s">
        <v>40</v>
      </c>
      <c r="F394" s="174"/>
      <c r="G394" s="93" t="s">
        <v>29</v>
      </c>
      <c r="H394" s="94">
        <v>12</v>
      </c>
      <c r="I394" s="95">
        <v>11.96</v>
      </c>
      <c r="J394" s="95">
        <v>143.52000000000001</v>
      </c>
    </row>
    <row r="395" spans="1:10" s="86" customFormat="1" ht="21" customHeight="1" x14ac:dyDescent="0.3">
      <c r="A395" s="91" t="s">
        <v>39</v>
      </c>
      <c r="B395" s="92" t="s">
        <v>887</v>
      </c>
      <c r="C395" s="91" t="s">
        <v>27</v>
      </c>
      <c r="D395" s="91" t="s">
        <v>888</v>
      </c>
      <c r="E395" s="174" t="s">
        <v>40</v>
      </c>
      <c r="F395" s="174"/>
      <c r="G395" s="93" t="s">
        <v>30</v>
      </c>
      <c r="H395" s="94">
        <v>0.2</v>
      </c>
      <c r="I395" s="95">
        <v>29.8</v>
      </c>
      <c r="J395" s="95">
        <v>5.96</v>
      </c>
    </row>
    <row r="396" spans="1:10" s="86" customFormat="1" ht="27.6" x14ac:dyDescent="0.3">
      <c r="A396" s="96"/>
      <c r="B396" s="96"/>
      <c r="C396" s="96"/>
      <c r="D396" s="96"/>
      <c r="E396" s="96" t="s">
        <v>41</v>
      </c>
      <c r="F396" s="97">
        <v>86.49</v>
      </c>
      <c r="G396" s="96" t="s">
        <v>42</v>
      </c>
      <c r="H396" s="97">
        <v>0</v>
      </c>
      <c r="I396" s="96" t="s">
        <v>43</v>
      </c>
      <c r="J396" s="97">
        <v>86.49</v>
      </c>
    </row>
    <row r="397" spans="1:10" s="86" customFormat="1" ht="15" customHeight="1" thickBot="1" x14ac:dyDescent="0.35">
      <c r="A397" s="134"/>
      <c r="B397" s="134"/>
      <c r="C397" s="134"/>
      <c r="D397" s="134"/>
      <c r="E397" s="134" t="s">
        <v>44</v>
      </c>
      <c r="F397" s="133">
        <v>87.16</v>
      </c>
      <c r="G397" s="134"/>
      <c r="H397" s="173" t="s">
        <v>45</v>
      </c>
      <c r="I397" s="173"/>
      <c r="J397" s="133">
        <v>389.62</v>
      </c>
    </row>
    <row r="398" spans="1:10" s="86" customFormat="1" ht="18" customHeight="1" thickTop="1" x14ac:dyDescent="0.3">
      <c r="A398" s="115" t="s">
        <v>357</v>
      </c>
      <c r="B398" s="116" t="s">
        <v>17</v>
      </c>
      <c r="C398" s="115" t="s">
        <v>18</v>
      </c>
      <c r="D398" s="115" t="s">
        <v>5</v>
      </c>
      <c r="E398" s="175" t="s">
        <v>37</v>
      </c>
      <c r="F398" s="175"/>
      <c r="G398" s="117" t="s">
        <v>19</v>
      </c>
      <c r="H398" s="116" t="s">
        <v>20</v>
      </c>
      <c r="I398" s="116" t="s">
        <v>21</v>
      </c>
      <c r="J398" s="116" t="s">
        <v>6</v>
      </c>
    </row>
    <row r="399" spans="1:10" s="86" customFormat="1" ht="51" customHeight="1" x14ac:dyDescent="0.3">
      <c r="A399" s="125" t="s">
        <v>38</v>
      </c>
      <c r="B399" s="126" t="s">
        <v>358</v>
      </c>
      <c r="C399" s="125" t="s">
        <v>27</v>
      </c>
      <c r="D399" s="125" t="s">
        <v>359</v>
      </c>
      <c r="E399" s="176" t="s">
        <v>87</v>
      </c>
      <c r="F399" s="176"/>
      <c r="G399" s="127" t="s">
        <v>30</v>
      </c>
      <c r="H399" s="128">
        <v>1</v>
      </c>
      <c r="I399" s="129">
        <v>760.03000000000009</v>
      </c>
      <c r="J399" s="129">
        <v>760.03</v>
      </c>
    </row>
    <row r="400" spans="1:10" s="86" customFormat="1" ht="27" customHeight="1" x14ac:dyDescent="0.3">
      <c r="A400" s="98" t="s">
        <v>46</v>
      </c>
      <c r="B400" s="99" t="s">
        <v>889</v>
      </c>
      <c r="C400" s="98" t="s">
        <v>27</v>
      </c>
      <c r="D400" s="98" t="s">
        <v>890</v>
      </c>
      <c r="E400" s="177" t="s">
        <v>87</v>
      </c>
      <c r="F400" s="177"/>
      <c r="G400" s="100" t="s">
        <v>30</v>
      </c>
      <c r="H400" s="101">
        <v>1</v>
      </c>
      <c r="I400" s="102">
        <v>65.08</v>
      </c>
      <c r="J400" s="102">
        <v>65.08</v>
      </c>
    </row>
    <row r="401" spans="1:10" s="86" customFormat="1" ht="27" customHeight="1" x14ac:dyDescent="0.3">
      <c r="A401" s="98" t="s">
        <v>46</v>
      </c>
      <c r="B401" s="99" t="s">
        <v>891</v>
      </c>
      <c r="C401" s="98" t="s">
        <v>27</v>
      </c>
      <c r="D401" s="98" t="s">
        <v>892</v>
      </c>
      <c r="E401" s="177" t="s">
        <v>87</v>
      </c>
      <c r="F401" s="177"/>
      <c r="G401" s="100" t="s">
        <v>30</v>
      </c>
      <c r="H401" s="101">
        <v>1</v>
      </c>
      <c r="I401" s="102">
        <v>198.36</v>
      </c>
      <c r="J401" s="102">
        <v>198.36</v>
      </c>
    </row>
    <row r="402" spans="1:10" s="86" customFormat="1" ht="27" customHeight="1" x14ac:dyDescent="0.3">
      <c r="A402" s="98" t="s">
        <v>46</v>
      </c>
      <c r="B402" s="99" t="s">
        <v>893</v>
      </c>
      <c r="C402" s="98" t="s">
        <v>27</v>
      </c>
      <c r="D402" s="98" t="s">
        <v>894</v>
      </c>
      <c r="E402" s="177" t="s">
        <v>87</v>
      </c>
      <c r="F402" s="177"/>
      <c r="G402" s="100" t="s">
        <v>30</v>
      </c>
      <c r="H402" s="101">
        <v>1</v>
      </c>
      <c r="I402" s="102">
        <v>52.27</v>
      </c>
      <c r="J402" s="102">
        <v>52.27</v>
      </c>
    </row>
    <row r="403" spans="1:10" s="86" customFormat="1" ht="27" customHeight="1" x14ac:dyDescent="0.3">
      <c r="A403" s="98" t="s">
        <v>46</v>
      </c>
      <c r="B403" s="99" t="s">
        <v>895</v>
      </c>
      <c r="C403" s="98" t="s">
        <v>27</v>
      </c>
      <c r="D403" s="98" t="s">
        <v>896</v>
      </c>
      <c r="E403" s="177" t="s">
        <v>87</v>
      </c>
      <c r="F403" s="177"/>
      <c r="G403" s="100" t="s">
        <v>30</v>
      </c>
      <c r="H403" s="101">
        <v>1</v>
      </c>
      <c r="I403" s="102">
        <v>344.49</v>
      </c>
      <c r="J403" s="102">
        <v>344.49</v>
      </c>
    </row>
    <row r="404" spans="1:10" s="86" customFormat="1" ht="27" customHeight="1" x14ac:dyDescent="0.3">
      <c r="A404" s="98" t="s">
        <v>46</v>
      </c>
      <c r="B404" s="99" t="s">
        <v>367</v>
      </c>
      <c r="C404" s="98" t="s">
        <v>27</v>
      </c>
      <c r="D404" s="98" t="s">
        <v>368</v>
      </c>
      <c r="E404" s="177" t="s">
        <v>87</v>
      </c>
      <c r="F404" s="177"/>
      <c r="G404" s="100" t="s">
        <v>30</v>
      </c>
      <c r="H404" s="101">
        <v>1</v>
      </c>
      <c r="I404" s="102">
        <v>99.83</v>
      </c>
      <c r="J404" s="102">
        <v>99.83</v>
      </c>
    </row>
    <row r="405" spans="1:10" s="86" customFormat="1" ht="27.6" x14ac:dyDescent="0.3">
      <c r="A405" s="96"/>
      <c r="B405" s="96"/>
      <c r="C405" s="96"/>
      <c r="D405" s="96"/>
      <c r="E405" s="96" t="s">
        <v>41</v>
      </c>
      <c r="F405" s="97">
        <v>46.03</v>
      </c>
      <c r="G405" s="96" t="s">
        <v>42</v>
      </c>
      <c r="H405" s="97">
        <v>0</v>
      </c>
      <c r="I405" s="96" t="s">
        <v>43</v>
      </c>
      <c r="J405" s="97">
        <v>46.03</v>
      </c>
    </row>
    <row r="406" spans="1:10" s="86" customFormat="1" ht="15" customHeight="1" thickBot="1" x14ac:dyDescent="0.35">
      <c r="A406" s="134"/>
      <c r="B406" s="134"/>
      <c r="C406" s="134"/>
      <c r="D406" s="134"/>
      <c r="E406" s="134" t="s">
        <v>44</v>
      </c>
      <c r="F406" s="133">
        <v>219.04</v>
      </c>
      <c r="G406" s="134"/>
      <c r="H406" s="173" t="s">
        <v>45</v>
      </c>
      <c r="I406" s="173"/>
      <c r="J406" s="133">
        <v>979.06999999999994</v>
      </c>
    </row>
    <row r="407" spans="1:10" s="86" customFormat="1" ht="18" customHeight="1" thickTop="1" x14ac:dyDescent="0.3">
      <c r="A407" s="115" t="s">
        <v>360</v>
      </c>
      <c r="B407" s="116" t="s">
        <v>17</v>
      </c>
      <c r="C407" s="115" t="s">
        <v>18</v>
      </c>
      <c r="D407" s="115" t="s">
        <v>5</v>
      </c>
      <c r="E407" s="175" t="s">
        <v>37</v>
      </c>
      <c r="F407" s="175"/>
      <c r="G407" s="117" t="s">
        <v>19</v>
      </c>
      <c r="H407" s="116" t="s">
        <v>20</v>
      </c>
      <c r="I407" s="116" t="s">
        <v>21</v>
      </c>
      <c r="J407" s="116" t="s">
        <v>6</v>
      </c>
    </row>
    <row r="408" spans="1:10" s="86" customFormat="1" ht="21" customHeight="1" x14ac:dyDescent="0.3">
      <c r="A408" s="125" t="s">
        <v>38</v>
      </c>
      <c r="B408" s="126" t="s">
        <v>361</v>
      </c>
      <c r="C408" s="125" t="s">
        <v>25</v>
      </c>
      <c r="D408" s="125" t="s">
        <v>362</v>
      </c>
      <c r="E408" s="176" t="s">
        <v>897</v>
      </c>
      <c r="F408" s="176"/>
      <c r="G408" s="127" t="s">
        <v>26</v>
      </c>
      <c r="H408" s="128">
        <v>1</v>
      </c>
      <c r="I408" s="129">
        <v>1089.07</v>
      </c>
      <c r="J408" s="129">
        <v>1089.07</v>
      </c>
    </row>
    <row r="409" spans="1:10" s="86" customFormat="1" ht="27" customHeight="1" x14ac:dyDescent="0.3">
      <c r="A409" s="98" t="s">
        <v>46</v>
      </c>
      <c r="B409" s="99" t="s">
        <v>51</v>
      </c>
      <c r="C409" s="98" t="s">
        <v>27</v>
      </c>
      <c r="D409" s="98" t="s">
        <v>52</v>
      </c>
      <c r="E409" s="177" t="s">
        <v>49</v>
      </c>
      <c r="F409" s="177"/>
      <c r="G409" s="100" t="s">
        <v>50</v>
      </c>
      <c r="H409" s="101">
        <v>1.2</v>
      </c>
      <c r="I409" s="102">
        <v>23.82</v>
      </c>
      <c r="J409" s="102">
        <v>28.58</v>
      </c>
    </row>
    <row r="410" spans="1:10" s="86" customFormat="1" ht="27" customHeight="1" x14ac:dyDescent="0.3">
      <c r="A410" s="98" t="s">
        <v>46</v>
      </c>
      <c r="B410" s="99" t="s">
        <v>47</v>
      </c>
      <c r="C410" s="98" t="s">
        <v>27</v>
      </c>
      <c r="D410" s="98" t="s">
        <v>48</v>
      </c>
      <c r="E410" s="177" t="s">
        <v>49</v>
      </c>
      <c r="F410" s="177"/>
      <c r="G410" s="100" t="s">
        <v>50</v>
      </c>
      <c r="H410" s="101">
        <v>2</v>
      </c>
      <c r="I410" s="102">
        <v>19.11</v>
      </c>
      <c r="J410" s="102">
        <v>38.22</v>
      </c>
    </row>
    <row r="411" spans="1:10" s="86" customFormat="1" ht="27" customHeight="1" x14ac:dyDescent="0.3">
      <c r="A411" s="91" t="s">
        <v>39</v>
      </c>
      <c r="B411" s="92" t="s">
        <v>898</v>
      </c>
      <c r="C411" s="91" t="s">
        <v>27</v>
      </c>
      <c r="D411" s="91" t="s">
        <v>899</v>
      </c>
      <c r="E411" s="174" t="s">
        <v>40</v>
      </c>
      <c r="F411" s="174"/>
      <c r="G411" s="93" t="s">
        <v>26</v>
      </c>
      <c r="H411" s="94">
        <v>1.2</v>
      </c>
      <c r="I411" s="95">
        <v>847.96</v>
      </c>
      <c r="J411" s="95">
        <v>1017.55</v>
      </c>
    </row>
    <row r="412" spans="1:10" s="86" customFormat="1" ht="21" customHeight="1" x14ac:dyDescent="0.3">
      <c r="A412" s="91" t="s">
        <v>39</v>
      </c>
      <c r="B412" s="92" t="s">
        <v>900</v>
      </c>
      <c r="C412" s="91" t="s">
        <v>27</v>
      </c>
      <c r="D412" s="91" t="s">
        <v>901</v>
      </c>
      <c r="E412" s="174" t="s">
        <v>40</v>
      </c>
      <c r="F412" s="174"/>
      <c r="G412" s="93" t="s">
        <v>28</v>
      </c>
      <c r="H412" s="94">
        <v>8.0000000000000002E-3</v>
      </c>
      <c r="I412" s="95">
        <v>90.65</v>
      </c>
      <c r="J412" s="95">
        <v>0.72</v>
      </c>
    </row>
    <row r="413" spans="1:10" s="86" customFormat="1" ht="21" customHeight="1" x14ac:dyDescent="0.3">
      <c r="A413" s="91" t="s">
        <v>39</v>
      </c>
      <c r="B413" s="92" t="s">
        <v>73</v>
      </c>
      <c r="C413" s="91" t="s">
        <v>27</v>
      </c>
      <c r="D413" s="91" t="s">
        <v>74</v>
      </c>
      <c r="E413" s="174" t="s">
        <v>40</v>
      </c>
      <c r="F413" s="174"/>
      <c r="G413" s="93" t="s">
        <v>53</v>
      </c>
      <c r="H413" s="94">
        <v>3.2</v>
      </c>
      <c r="I413" s="95">
        <v>1.25</v>
      </c>
      <c r="J413" s="95">
        <v>4</v>
      </c>
    </row>
    <row r="414" spans="1:10" s="86" customFormat="1" ht="27.6" x14ac:dyDescent="0.3">
      <c r="A414" s="96"/>
      <c r="B414" s="96"/>
      <c r="C414" s="96"/>
      <c r="D414" s="96"/>
      <c r="E414" s="96" t="s">
        <v>41</v>
      </c>
      <c r="F414" s="97">
        <v>43.78</v>
      </c>
      <c r="G414" s="96" t="s">
        <v>42</v>
      </c>
      <c r="H414" s="97">
        <v>0</v>
      </c>
      <c r="I414" s="96" t="s">
        <v>43</v>
      </c>
      <c r="J414" s="97">
        <v>43.78</v>
      </c>
    </row>
    <row r="415" spans="1:10" s="86" customFormat="1" ht="15" customHeight="1" thickBot="1" x14ac:dyDescent="0.35">
      <c r="A415" s="134"/>
      <c r="B415" s="134"/>
      <c r="C415" s="134"/>
      <c r="D415" s="134"/>
      <c r="E415" s="134" t="s">
        <v>44</v>
      </c>
      <c r="F415" s="133">
        <v>313.86</v>
      </c>
      <c r="G415" s="134"/>
      <c r="H415" s="173" t="s">
        <v>45</v>
      </c>
      <c r="I415" s="173"/>
      <c r="J415" s="133">
        <v>1402.9299999999998</v>
      </c>
    </row>
    <row r="416" spans="1:10" s="86" customFormat="1" ht="18" customHeight="1" thickTop="1" x14ac:dyDescent="0.3">
      <c r="A416" s="115" t="s">
        <v>363</v>
      </c>
      <c r="B416" s="116" t="s">
        <v>17</v>
      </c>
      <c r="C416" s="115" t="s">
        <v>18</v>
      </c>
      <c r="D416" s="115" t="s">
        <v>5</v>
      </c>
      <c r="E416" s="175" t="s">
        <v>37</v>
      </c>
      <c r="F416" s="175"/>
      <c r="G416" s="117" t="s">
        <v>19</v>
      </c>
      <c r="H416" s="116" t="s">
        <v>20</v>
      </c>
      <c r="I416" s="116" t="s">
        <v>21</v>
      </c>
      <c r="J416" s="116" t="s">
        <v>6</v>
      </c>
    </row>
    <row r="417" spans="1:10" s="86" customFormat="1" ht="39.75" customHeight="1" x14ac:dyDescent="0.3">
      <c r="A417" s="125" t="s">
        <v>38</v>
      </c>
      <c r="B417" s="126" t="s">
        <v>364</v>
      </c>
      <c r="C417" s="125" t="s">
        <v>27</v>
      </c>
      <c r="D417" s="125" t="s">
        <v>365</v>
      </c>
      <c r="E417" s="176" t="s">
        <v>87</v>
      </c>
      <c r="F417" s="176"/>
      <c r="G417" s="127" t="s">
        <v>30</v>
      </c>
      <c r="H417" s="128">
        <v>1</v>
      </c>
      <c r="I417" s="129">
        <v>412.38</v>
      </c>
      <c r="J417" s="129">
        <v>412.38</v>
      </c>
    </row>
    <row r="418" spans="1:10" s="86" customFormat="1" ht="27.75" customHeight="1" x14ac:dyDescent="0.3">
      <c r="A418" s="98" t="s">
        <v>46</v>
      </c>
      <c r="B418" s="99" t="s">
        <v>889</v>
      </c>
      <c r="C418" s="98" t="s">
        <v>27</v>
      </c>
      <c r="D418" s="98" t="s">
        <v>890</v>
      </c>
      <c r="E418" s="177" t="s">
        <v>87</v>
      </c>
      <c r="F418" s="177"/>
      <c r="G418" s="100" t="s">
        <v>30</v>
      </c>
      <c r="H418" s="101">
        <v>1</v>
      </c>
      <c r="I418" s="102">
        <v>65.08</v>
      </c>
      <c r="J418" s="102">
        <v>65.08</v>
      </c>
    </row>
    <row r="419" spans="1:10" s="86" customFormat="1" ht="27.75" customHeight="1" x14ac:dyDescent="0.3">
      <c r="A419" s="98" t="s">
        <v>46</v>
      </c>
      <c r="B419" s="99" t="s">
        <v>891</v>
      </c>
      <c r="C419" s="98" t="s">
        <v>27</v>
      </c>
      <c r="D419" s="98" t="s">
        <v>892</v>
      </c>
      <c r="E419" s="177" t="s">
        <v>87</v>
      </c>
      <c r="F419" s="177"/>
      <c r="G419" s="100" t="s">
        <v>30</v>
      </c>
      <c r="H419" s="101">
        <v>1</v>
      </c>
      <c r="I419" s="102">
        <v>198.36</v>
      </c>
      <c r="J419" s="102">
        <v>198.36</v>
      </c>
    </row>
    <row r="420" spans="1:10" s="86" customFormat="1" ht="27.75" customHeight="1" x14ac:dyDescent="0.3">
      <c r="A420" s="98" t="s">
        <v>46</v>
      </c>
      <c r="B420" s="99" t="s">
        <v>902</v>
      </c>
      <c r="C420" s="98" t="s">
        <v>27</v>
      </c>
      <c r="D420" s="98" t="s">
        <v>903</v>
      </c>
      <c r="E420" s="177" t="s">
        <v>87</v>
      </c>
      <c r="F420" s="177"/>
      <c r="G420" s="100" t="s">
        <v>30</v>
      </c>
      <c r="H420" s="101">
        <v>1</v>
      </c>
      <c r="I420" s="102">
        <v>148.94</v>
      </c>
      <c r="J420" s="102">
        <v>148.94</v>
      </c>
    </row>
    <row r="421" spans="1:10" s="86" customFormat="1" ht="27.6" x14ac:dyDescent="0.3">
      <c r="A421" s="96"/>
      <c r="B421" s="96"/>
      <c r="C421" s="96"/>
      <c r="D421" s="96"/>
      <c r="E421" s="96" t="s">
        <v>41</v>
      </c>
      <c r="F421" s="97">
        <v>26.75</v>
      </c>
      <c r="G421" s="96" t="s">
        <v>42</v>
      </c>
      <c r="H421" s="97">
        <v>0</v>
      </c>
      <c r="I421" s="96" t="s">
        <v>43</v>
      </c>
      <c r="J421" s="97">
        <v>26.75</v>
      </c>
    </row>
    <row r="422" spans="1:10" s="86" customFormat="1" ht="15" customHeight="1" thickBot="1" x14ac:dyDescent="0.35">
      <c r="A422" s="134"/>
      <c r="B422" s="134"/>
      <c r="C422" s="134"/>
      <c r="D422" s="134"/>
      <c r="E422" s="134" t="s">
        <v>44</v>
      </c>
      <c r="F422" s="133">
        <v>118.84</v>
      </c>
      <c r="G422" s="134"/>
      <c r="H422" s="173" t="s">
        <v>45</v>
      </c>
      <c r="I422" s="173"/>
      <c r="J422" s="133">
        <v>531.22</v>
      </c>
    </row>
    <row r="423" spans="1:10" s="86" customFormat="1" ht="18" customHeight="1" thickTop="1" x14ac:dyDescent="0.3">
      <c r="A423" s="115" t="s">
        <v>366</v>
      </c>
      <c r="B423" s="116" t="s">
        <v>17</v>
      </c>
      <c r="C423" s="115" t="s">
        <v>18</v>
      </c>
      <c r="D423" s="115" t="s">
        <v>5</v>
      </c>
      <c r="E423" s="175" t="s">
        <v>37</v>
      </c>
      <c r="F423" s="175"/>
      <c r="G423" s="117" t="s">
        <v>19</v>
      </c>
      <c r="H423" s="116" t="s">
        <v>20</v>
      </c>
      <c r="I423" s="116" t="s">
        <v>21</v>
      </c>
      <c r="J423" s="116" t="s">
        <v>6</v>
      </c>
    </row>
    <row r="424" spans="1:10" s="86" customFormat="1" ht="26.25" customHeight="1" x14ac:dyDescent="0.3">
      <c r="A424" s="125" t="s">
        <v>38</v>
      </c>
      <c r="B424" s="126" t="s">
        <v>367</v>
      </c>
      <c r="C424" s="125" t="s">
        <v>27</v>
      </c>
      <c r="D424" s="125" t="s">
        <v>368</v>
      </c>
      <c r="E424" s="176" t="s">
        <v>87</v>
      </c>
      <c r="F424" s="176"/>
      <c r="G424" s="127" t="s">
        <v>30</v>
      </c>
      <c r="H424" s="128">
        <v>1</v>
      </c>
      <c r="I424" s="129">
        <v>99.83</v>
      </c>
      <c r="J424" s="129">
        <v>99.83</v>
      </c>
    </row>
    <row r="425" spans="1:10" s="86" customFormat="1" ht="26.25" customHeight="1" x14ac:dyDescent="0.3">
      <c r="A425" s="98" t="s">
        <v>46</v>
      </c>
      <c r="B425" s="99" t="s">
        <v>882</v>
      </c>
      <c r="C425" s="98" t="s">
        <v>27</v>
      </c>
      <c r="D425" s="98" t="s">
        <v>89</v>
      </c>
      <c r="E425" s="177" t="s">
        <v>49</v>
      </c>
      <c r="F425" s="177"/>
      <c r="G425" s="100" t="s">
        <v>50</v>
      </c>
      <c r="H425" s="101">
        <v>9.6000000000000002E-2</v>
      </c>
      <c r="I425" s="102">
        <v>23.08</v>
      </c>
      <c r="J425" s="102">
        <v>2.21</v>
      </c>
    </row>
    <row r="426" spans="1:10" s="86" customFormat="1" ht="26.25" customHeight="1" x14ac:dyDescent="0.3">
      <c r="A426" s="98" t="s">
        <v>46</v>
      </c>
      <c r="B426" s="99" t="s">
        <v>47</v>
      </c>
      <c r="C426" s="98" t="s">
        <v>27</v>
      </c>
      <c r="D426" s="98" t="s">
        <v>48</v>
      </c>
      <c r="E426" s="177" t="s">
        <v>49</v>
      </c>
      <c r="F426" s="177"/>
      <c r="G426" s="100" t="s">
        <v>50</v>
      </c>
      <c r="H426" s="101">
        <v>3.0300000000000001E-2</v>
      </c>
      <c r="I426" s="102">
        <v>19.11</v>
      </c>
      <c r="J426" s="102">
        <v>0.56999999999999995</v>
      </c>
    </row>
    <row r="427" spans="1:10" s="86" customFormat="1" ht="21" customHeight="1" x14ac:dyDescent="0.3">
      <c r="A427" s="91" t="s">
        <v>39</v>
      </c>
      <c r="B427" s="92" t="s">
        <v>904</v>
      </c>
      <c r="C427" s="91" t="s">
        <v>27</v>
      </c>
      <c r="D427" s="91" t="s">
        <v>905</v>
      </c>
      <c r="E427" s="174" t="s">
        <v>40</v>
      </c>
      <c r="F427" s="174"/>
      <c r="G427" s="93" t="s">
        <v>30</v>
      </c>
      <c r="H427" s="94">
        <v>2.1000000000000001E-2</v>
      </c>
      <c r="I427" s="95">
        <v>3.38</v>
      </c>
      <c r="J427" s="95">
        <v>7.0000000000000007E-2</v>
      </c>
    </row>
    <row r="428" spans="1:10" s="86" customFormat="1" ht="21" customHeight="1" x14ac:dyDescent="0.3">
      <c r="A428" s="91" t="s">
        <v>39</v>
      </c>
      <c r="B428" s="92" t="s">
        <v>906</v>
      </c>
      <c r="C428" s="91" t="s">
        <v>27</v>
      </c>
      <c r="D428" s="91" t="s">
        <v>907</v>
      </c>
      <c r="E428" s="174" t="s">
        <v>40</v>
      </c>
      <c r="F428" s="174"/>
      <c r="G428" s="93" t="s">
        <v>30</v>
      </c>
      <c r="H428" s="94">
        <v>1</v>
      </c>
      <c r="I428" s="95">
        <v>96.98</v>
      </c>
      <c r="J428" s="95">
        <v>96.98</v>
      </c>
    </row>
    <row r="429" spans="1:10" s="86" customFormat="1" ht="27.6" x14ac:dyDescent="0.3">
      <c r="A429" s="96"/>
      <c r="B429" s="96"/>
      <c r="C429" s="96"/>
      <c r="D429" s="96"/>
      <c r="E429" s="96" t="s">
        <v>41</v>
      </c>
      <c r="F429" s="97">
        <v>1.94</v>
      </c>
      <c r="G429" s="96" t="s">
        <v>42</v>
      </c>
      <c r="H429" s="97">
        <v>0</v>
      </c>
      <c r="I429" s="96" t="s">
        <v>43</v>
      </c>
      <c r="J429" s="97">
        <v>1.94</v>
      </c>
    </row>
    <row r="430" spans="1:10" s="86" customFormat="1" ht="15" customHeight="1" thickBot="1" x14ac:dyDescent="0.35">
      <c r="A430" s="134"/>
      <c r="B430" s="134"/>
      <c r="C430" s="134"/>
      <c r="D430" s="134"/>
      <c r="E430" s="134" t="s">
        <v>44</v>
      </c>
      <c r="F430" s="133">
        <v>28.77</v>
      </c>
      <c r="G430" s="134"/>
      <c r="H430" s="173" t="s">
        <v>45</v>
      </c>
      <c r="I430" s="173"/>
      <c r="J430" s="133">
        <v>128.6</v>
      </c>
    </row>
    <row r="431" spans="1:10" s="86" customFormat="1" ht="18" customHeight="1" thickTop="1" x14ac:dyDescent="0.3">
      <c r="A431" s="115" t="s">
        <v>369</v>
      </c>
      <c r="B431" s="116" t="s">
        <v>17</v>
      </c>
      <c r="C431" s="115" t="s">
        <v>18</v>
      </c>
      <c r="D431" s="115" t="s">
        <v>5</v>
      </c>
      <c r="E431" s="175" t="s">
        <v>37</v>
      </c>
      <c r="F431" s="175"/>
      <c r="G431" s="117" t="s">
        <v>19</v>
      </c>
      <c r="H431" s="116" t="s">
        <v>20</v>
      </c>
      <c r="I431" s="116" t="s">
        <v>21</v>
      </c>
      <c r="J431" s="116" t="s">
        <v>6</v>
      </c>
    </row>
    <row r="432" spans="1:10" s="86" customFormat="1" ht="27" customHeight="1" x14ac:dyDescent="0.3">
      <c r="A432" s="125" t="s">
        <v>38</v>
      </c>
      <c r="B432" s="126" t="s">
        <v>370</v>
      </c>
      <c r="C432" s="125" t="s">
        <v>27</v>
      </c>
      <c r="D432" s="125" t="s">
        <v>371</v>
      </c>
      <c r="E432" s="176" t="s">
        <v>87</v>
      </c>
      <c r="F432" s="176"/>
      <c r="G432" s="127" t="s">
        <v>30</v>
      </c>
      <c r="H432" s="128">
        <v>1</v>
      </c>
      <c r="I432" s="129">
        <v>84.75</v>
      </c>
      <c r="J432" s="129">
        <v>84.75</v>
      </c>
    </row>
    <row r="433" spans="1:10" s="86" customFormat="1" ht="27" customHeight="1" x14ac:dyDescent="0.3">
      <c r="A433" s="98" t="s">
        <v>46</v>
      </c>
      <c r="B433" s="99" t="s">
        <v>882</v>
      </c>
      <c r="C433" s="98" t="s">
        <v>27</v>
      </c>
      <c r="D433" s="98" t="s">
        <v>89</v>
      </c>
      <c r="E433" s="177" t="s">
        <v>49</v>
      </c>
      <c r="F433" s="177"/>
      <c r="G433" s="100" t="s">
        <v>50</v>
      </c>
      <c r="H433" s="101">
        <v>0.31619999999999998</v>
      </c>
      <c r="I433" s="102">
        <v>23.08</v>
      </c>
      <c r="J433" s="102">
        <v>7.29</v>
      </c>
    </row>
    <row r="434" spans="1:10" s="86" customFormat="1" ht="27" customHeight="1" x14ac:dyDescent="0.3">
      <c r="A434" s="98" t="s">
        <v>46</v>
      </c>
      <c r="B434" s="99" t="s">
        <v>47</v>
      </c>
      <c r="C434" s="98" t="s">
        <v>27</v>
      </c>
      <c r="D434" s="98" t="s">
        <v>48</v>
      </c>
      <c r="E434" s="177" t="s">
        <v>49</v>
      </c>
      <c r="F434" s="177"/>
      <c r="G434" s="100" t="s">
        <v>50</v>
      </c>
      <c r="H434" s="101">
        <v>9.9599999999999994E-2</v>
      </c>
      <c r="I434" s="102">
        <v>19.11</v>
      </c>
      <c r="J434" s="102">
        <v>1.9</v>
      </c>
    </row>
    <row r="435" spans="1:10" s="86" customFormat="1" ht="27" customHeight="1" x14ac:dyDescent="0.3">
      <c r="A435" s="91" t="s">
        <v>39</v>
      </c>
      <c r="B435" s="92" t="s">
        <v>908</v>
      </c>
      <c r="C435" s="91" t="s">
        <v>27</v>
      </c>
      <c r="D435" s="91" t="s">
        <v>909</v>
      </c>
      <c r="E435" s="174" t="s">
        <v>40</v>
      </c>
      <c r="F435" s="174"/>
      <c r="G435" s="93" t="s">
        <v>30</v>
      </c>
      <c r="H435" s="94">
        <v>1</v>
      </c>
      <c r="I435" s="95">
        <v>75.56</v>
      </c>
      <c r="J435" s="95">
        <v>75.56</v>
      </c>
    </row>
    <row r="436" spans="1:10" s="86" customFormat="1" ht="27.6" x14ac:dyDescent="0.3">
      <c r="A436" s="96"/>
      <c r="B436" s="96"/>
      <c r="C436" s="96"/>
      <c r="D436" s="96"/>
      <c r="E436" s="96" t="s">
        <v>41</v>
      </c>
      <c r="F436" s="97">
        <v>6.4</v>
      </c>
      <c r="G436" s="96" t="s">
        <v>42</v>
      </c>
      <c r="H436" s="97">
        <v>0</v>
      </c>
      <c r="I436" s="96" t="s">
        <v>43</v>
      </c>
      <c r="J436" s="97">
        <v>6.4</v>
      </c>
    </row>
    <row r="437" spans="1:10" s="86" customFormat="1" ht="15" customHeight="1" thickBot="1" x14ac:dyDescent="0.35">
      <c r="A437" s="134"/>
      <c r="B437" s="134"/>
      <c r="C437" s="134"/>
      <c r="D437" s="134"/>
      <c r="E437" s="134" t="s">
        <v>44</v>
      </c>
      <c r="F437" s="133">
        <v>24.42</v>
      </c>
      <c r="G437" s="134"/>
      <c r="H437" s="173" t="s">
        <v>45</v>
      </c>
      <c r="I437" s="173"/>
      <c r="J437" s="133">
        <v>109.17</v>
      </c>
    </row>
    <row r="438" spans="1:10" s="86" customFormat="1" ht="18" customHeight="1" thickTop="1" x14ac:dyDescent="0.3">
      <c r="A438" s="115" t="s">
        <v>372</v>
      </c>
      <c r="B438" s="116" t="s">
        <v>17</v>
      </c>
      <c r="C438" s="115" t="s">
        <v>18</v>
      </c>
      <c r="D438" s="115" t="s">
        <v>5</v>
      </c>
      <c r="E438" s="175" t="s">
        <v>37</v>
      </c>
      <c r="F438" s="175"/>
      <c r="G438" s="117" t="s">
        <v>19</v>
      </c>
      <c r="H438" s="116" t="s">
        <v>20</v>
      </c>
      <c r="I438" s="116" t="s">
        <v>21</v>
      </c>
      <c r="J438" s="116" t="s">
        <v>6</v>
      </c>
    </row>
    <row r="439" spans="1:10" s="86" customFormat="1" ht="27" customHeight="1" x14ac:dyDescent="0.3">
      <c r="A439" s="125" t="s">
        <v>38</v>
      </c>
      <c r="B439" s="126" t="s">
        <v>373</v>
      </c>
      <c r="C439" s="125" t="s">
        <v>27</v>
      </c>
      <c r="D439" s="125" t="s">
        <v>374</v>
      </c>
      <c r="E439" s="176" t="s">
        <v>87</v>
      </c>
      <c r="F439" s="176"/>
      <c r="G439" s="127" t="s">
        <v>30</v>
      </c>
      <c r="H439" s="128">
        <v>1</v>
      </c>
      <c r="I439" s="129">
        <v>542.34</v>
      </c>
      <c r="J439" s="129">
        <v>542.34</v>
      </c>
    </row>
    <row r="440" spans="1:10" s="86" customFormat="1" ht="27" customHeight="1" x14ac:dyDescent="0.3">
      <c r="A440" s="98" t="s">
        <v>46</v>
      </c>
      <c r="B440" s="99" t="s">
        <v>882</v>
      </c>
      <c r="C440" s="98" t="s">
        <v>27</v>
      </c>
      <c r="D440" s="98" t="s">
        <v>89</v>
      </c>
      <c r="E440" s="177" t="s">
        <v>49</v>
      </c>
      <c r="F440" s="177"/>
      <c r="G440" s="100" t="s">
        <v>50</v>
      </c>
      <c r="H440" s="101">
        <v>0.49680000000000002</v>
      </c>
      <c r="I440" s="102">
        <v>23.08</v>
      </c>
      <c r="J440" s="102">
        <v>11.46</v>
      </c>
    </row>
    <row r="441" spans="1:10" s="86" customFormat="1" ht="27" customHeight="1" x14ac:dyDescent="0.3">
      <c r="A441" s="98" t="s">
        <v>46</v>
      </c>
      <c r="B441" s="99" t="s">
        <v>47</v>
      </c>
      <c r="C441" s="98" t="s">
        <v>27</v>
      </c>
      <c r="D441" s="98" t="s">
        <v>48</v>
      </c>
      <c r="E441" s="177" t="s">
        <v>49</v>
      </c>
      <c r="F441" s="177"/>
      <c r="G441" s="100" t="s">
        <v>50</v>
      </c>
      <c r="H441" s="101">
        <v>0.34949999999999998</v>
      </c>
      <c r="I441" s="102">
        <v>19.11</v>
      </c>
      <c r="J441" s="102">
        <v>6.67</v>
      </c>
    </row>
    <row r="442" spans="1:10" s="86" customFormat="1" ht="27" customHeight="1" x14ac:dyDescent="0.3">
      <c r="A442" s="91" t="s">
        <v>39</v>
      </c>
      <c r="B442" s="92" t="s">
        <v>910</v>
      </c>
      <c r="C442" s="91" t="s">
        <v>27</v>
      </c>
      <c r="D442" s="91" t="s">
        <v>911</v>
      </c>
      <c r="E442" s="174" t="s">
        <v>40</v>
      </c>
      <c r="F442" s="174"/>
      <c r="G442" s="93" t="s">
        <v>30</v>
      </c>
      <c r="H442" s="94">
        <v>2</v>
      </c>
      <c r="I442" s="95">
        <v>23.86</v>
      </c>
      <c r="J442" s="95">
        <v>47.72</v>
      </c>
    </row>
    <row r="443" spans="1:10" s="86" customFormat="1" ht="21" customHeight="1" x14ac:dyDescent="0.3">
      <c r="A443" s="91" t="s">
        <v>39</v>
      </c>
      <c r="B443" s="92" t="s">
        <v>912</v>
      </c>
      <c r="C443" s="91" t="s">
        <v>27</v>
      </c>
      <c r="D443" s="91" t="s">
        <v>913</v>
      </c>
      <c r="E443" s="174" t="s">
        <v>40</v>
      </c>
      <c r="F443" s="174"/>
      <c r="G443" s="93" t="s">
        <v>30</v>
      </c>
      <c r="H443" s="94">
        <v>1</v>
      </c>
      <c r="I443" s="95">
        <v>12.9</v>
      </c>
      <c r="J443" s="95">
        <v>12.9</v>
      </c>
    </row>
    <row r="444" spans="1:10" s="86" customFormat="1" ht="21" customHeight="1" x14ac:dyDescent="0.3">
      <c r="A444" s="91" t="s">
        <v>39</v>
      </c>
      <c r="B444" s="92" t="s">
        <v>914</v>
      </c>
      <c r="C444" s="91" t="s">
        <v>27</v>
      </c>
      <c r="D444" s="91" t="s">
        <v>915</v>
      </c>
      <c r="E444" s="174" t="s">
        <v>40</v>
      </c>
      <c r="F444" s="174"/>
      <c r="G444" s="93" t="s">
        <v>30</v>
      </c>
      <c r="H444" s="94">
        <v>1</v>
      </c>
      <c r="I444" s="95">
        <v>454.39</v>
      </c>
      <c r="J444" s="95">
        <v>454.39</v>
      </c>
    </row>
    <row r="445" spans="1:10" s="86" customFormat="1" ht="21" customHeight="1" x14ac:dyDescent="0.3">
      <c r="A445" s="91" t="s">
        <v>39</v>
      </c>
      <c r="B445" s="92" t="s">
        <v>916</v>
      </c>
      <c r="C445" s="91" t="s">
        <v>27</v>
      </c>
      <c r="D445" s="91" t="s">
        <v>917</v>
      </c>
      <c r="E445" s="174" t="s">
        <v>40</v>
      </c>
      <c r="F445" s="174"/>
      <c r="G445" s="93" t="s">
        <v>53</v>
      </c>
      <c r="H445" s="94">
        <v>8.8099999999999998E-2</v>
      </c>
      <c r="I445" s="95">
        <v>104.52</v>
      </c>
      <c r="J445" s="95">
        <v>9.1999999999999993</v>
      </c>
    </row>
    <row r="446" spans="1:10" s="86" customFormat="1" ht="27.6" x14ac:dyDescent="0.3">
      <c r="A446" s="96"/>
      <c r="B446" s="96"/>
      <c r="C446" s="96"/>
      <c r="D446" s="96"/>
      <c r="E446" s="96" t="s">
        <v>41</v>
      </c>
      <c r="F446" s="97">
        <v>12.36</v>
      </c>
      <c r="G446" s="96" t="s">
        <v>42</v>
      </c>
      <c r="H446" s="97">
        <v>0</v>
      </c>
      <c r="I446" s="96" t="s">
        <v>43</v>
      </c>
      <c r="J446" s="97">
        <v>12.36</v>
      </c>
    </row>
    <row r="447" spans="1:10" s="86" customFormat="1" ht="15" customHeight="1" thickBot="1" x14ac:dyDescent="0.35">
      <c r="A447" s="134"/>
      <c r="B447" s="134"/>
      <c r="C447" s="134"/>
      <c r="D447" s="134"/>
      <c r="E447" s="134" t="s">
        <v>44</v>
      </c>
      <c r="F447" s="133">
        <v>156.30000000000001</v>
      </c>
      <c r="G447" s="134"/>
      <c r="H447" s="173" t="s">
        <v>45</v>
      </c>
      <c r="I447" s="173"/>
      <c r="J447" s="133">
        <v>698.6400000000001</v>
      </c>
    </row>
    <row r="448" spans="1:10" s="86" customFormat="1" ht="18" customHeight="1" thickTop="1" x14ac:dyDescent="0.3">
      <c r="A448" s="115" t="s">
        <v>375</v>
      </c>
      <c r="B448" s="116" t="s">
        <v>17</v>
      </c>
      <c r="C448" s="115" t="s">
        <v>18</v>
      </c>
      <c r="D448" s="115" t="s">
        <v>5</v>
      </c>
      <c r="E448" s="175" t="s">
        <v>37</v>
      </c>
      <c r="F448" s="175"/>
      <c r="G448" s="117" t="s">
        <v>19</v>
      </c>
      <c r="H448" s="116" t="s">
        <v>20</v>
      </c>
      <c r="I448" s="116" t="s">
        <v>21</v>
      </c>
      <c r="J448" s="116" t="s">
        <v>6</v>
      </c>
    </row>
    <row r="449" spans="1:10" s="86" customFormat="1" ht="27.75" customHeight="1" x14ac:dyDescent="0.3">
      <c r="A449" s="125" t="s">
        <v>38</v>
      </c>
      <c r="B449" s="126" t="s">
        <v>376</v>
      </c>
      <c r="C449" s="125" t="s">
        <v>27</v>
      </c>
      <c r="D449" s="125" t="s">
        <v>377</v>
      </c>
      <c r="E449" s="176" t="s">
        <v>87</v>
      </c>
      <c r="F449" s="176"/>
      <c r="G449" s="127" t="s">
        <v>30</v>
      </c>
      <c r="H449" s="128">
        <v>1</v>
      </c>
      <c r="I449" s="129">
        <v>78.509999999999991</v>
      </c>
      <c r="J449" s="129">
        <v>78.510000000000005</v>
      </c>
    </row>
    <row r="450" spans="1:10" s="86" customFormat="1" ht="27" customHeight="1" x14ac:dyDescent="0.3">
      <c r="A450" s="98" t="s">
        <v>46</v>
      </c>
      <c r="B450" s="99" t="s">
        <v>882</v>
      </c>
      <c r="C450" s="98" t="s">
        <v>27</v>
      </c>
      <c r="D450" s="98" t="s">
        <v>89</v>
      </c>
      <c r="E450" s="177" t="s">
        <v>49</v>
      </c>
      <c r="F450" s="177"/>
      <c r="G450" s="100" t="s">
        <v>50</v>
      </c>
      <c r="H450" s="101">
        <v>0.15359999999999999</v>
      </c>
      <c r="I450" s="102">
        <v>23.08</v>
      </c>
      <c r="J450" s="102">
        <v>3.54</v>
      </c>
    </row>
    <row r="451" spans="1:10" s="86" customFormat="1" ht="27" customHeight="1" x14ac:dyDescent="0.3">
      <c r="A451" s="98" t="s">
        <v>46</v>
      </c>
      <c r="B451" s="99" t="s">
        <v>47</v>
      </c>
      <c r="C451" s="98" t="s">
        <v>27</v>
      </c>
      <c r="D451" s="98" t="s">
        <v>48</v>
      </c>
      <c r="E451" s="177" t="s">
        <v>49</v>
      </c>
      <c r="F451" s="177"/>
      <c r="G451" s="100" t="s">
        <v>50</v>
      </c>
      <c r="H451" s="101">
        <v>4.8399999999999999E-2</v>
      </c>
      <c r="I451" s="102">
        <v>19.11</v>
      </c>
      <c r="J451" s="102">
        <v>0.92</v>
      </c>
    </row>
    <row r="452" spans="1:10" s="86" customFormat="1" ht="21" customHeight="1" x14ac:dyDescent="0.3">
      <c r="A452" s="91" t="s">
        <v>39</v>
      </c>
      <c r="B452" s="92" t="s">
        <v>918</v>
      </c>
      <c r="C452" s="91" t="s">
        <v>27</v>
      </c>
      <c r="D452" s="91" t="s">
        <v>919</v>
      </c>
      <c r="E452" s="174" t="s">
        <v>40</v>
      </c>
      <c r="F452" s="174"/>
      <c r="G452" s="93" t="s">
        <v>30</v>
      </c>
      <c r="H452" s="94">
        <v>1</v>
      </c>
      <c r="I452" s="95">
        <v>74.05</v>
      </c>
      <c r="J452" s="95">
        <v>74.05</v>
      </c>
    </row>
    <row r="453" spans="1:10" s="86" customFormat="1" ht="27.6" x14ac:dyDescent="0.3">
      <c r="A453" s="96"/>
      <c r="B453" s="96"/>
      <c r="C453" s="96"/>
      <c r="D453" s="96"/>
      <c r="E453" s="96" t="s">
        <v>41</v>
      </c>
      <c r="F453" s="97">
        <v>3.1</v>
      </c>
      <c r="G453" s="96" t="s">
        <v>42</v>
      </c>
      <c r="H453" s="97">
        <v>0</v>
      </c>
      <c r="I453" s="96" t="s">
        <v>43</v>
      </c>
      <c r="J453" s="97">
        <v>3.1</v>
      </c>
    </row>
    <row r="454" spans="1:10" s="86" customFormat="1" ht="15" customHeight="1" thickBot="1" x14ac:dyDescent="0.35">
      <c r="A454" s="134"/>
      <c r="B454" s="134"/>
      <c r="C454" s="134"/>
      <c r="D454" s="134"/>
      <c r="E454" s="134" t="s">
        <v>44</v>
      </c>
      <c r="F454" s="133">
        <v>22.62</v>
      </c>
      <c r="G454" s="134"/>
      <c r="H454" s="173" t="s">
        <v>45</v>
      </c>
      <c r="I454" s="173"/>
      <c r="J454" s="133">
        <v>101.13000000000001</v>
      </c>
    </row>
    <row r="455" spans="1:10" s="86" customFormat="1" ht="18" customHeight="1" thickTop="1" x14ac:dyDescent="0.3">
      <c r="A455" s="115" t="s">
        <v>378</v>
      </c>
      <c r="B455" s="116" t="s">
        <v>17</v>
      </c>
      <c r="C455" s="115" t="s">
        <v>18</v>
      </c>
      <c r="D455" s="115" t="s">
        <v>5</v>
      </c>
      <c r="E455" s="175" t="s">
        <v>37</v>
      </c>
      <c r="F455" s="175"/>
      <c r="G455" s="117" t="s">
        <v>19</v>
      </c>
      <c r="H455" s="116" t="s">
        <v>20</v>
      </c>
      <c r="I455" s="116" t="s">
        <v>21</v>
      </c>
      <c r="J455" s="116" t="s">
        <v>6</v>
      </c>
    </row>
    <row r="456" spans="1:10" s="86" customFormat="1" ht="27" customHeight="1" x14ac:dyDescent="0.3">
      <c r="A456" s="125" t="s">
        <v>38</v>
      </c>
      <c r="B456" s="126" t="s">
        <v>379</v>
      </c>
      <c r="C456" s="125" t="s">
        <v>27</v>
      </c>
      <c r="D456" s="125" t="s">
        <v>380</v>
      </c>
      <c r="E456" s="176" t="s">
        <v>87</v>
      </c>
      <c r="F456" s="176"/>
      <c r="G456" s="127" t="s">
        <v>30</v>
      </c>
      <c r="H456" s="128">
        <v>1</v>
      </c>
      <c r="I456" s="129">
        <v>55.339999999999996</v>
      </c>
      <c r="J456" s="129">
        <v>55.34</v>
      </c>
    </row>
    <row r="457" spans="1:10" s="86" customFormat="1" ht="27" customHeight="1" x14ac:dyDescent="0.3">
      <c r="A457" s="98" t="s">
        <v>46</v>
      </c>
      <c r="B457" s="99" t="s">
        <v>882</v>
      </c>
      <c r="C457" s="98" t="s">
        <v>27</v>
      </c>
      <c r="D457" s="98" t="s">
        <v>89</v>
      </c>
      <c r="E457" s="177" t="s">
        <v>49</v>
      </c>
      <c r="F457" s="177"/>
      <c r="G457" s="100" t="s">
        <v>50</v>
      </c>
      <c r="H457" s="101">
        <v>0.31619999999999998</v>
      </c>
      <c r="I457" s="102">
        <v>23.08</v>
      </c>
      <c r="J457" s="102">
        <v>7.29</v>
      </c>
    </row>
    <row r="458" spans="1:10" s="86" customFormat="1" ht="27" customHeight="1" x14ac:dyDescent="0.3">
      <c r="A458" s="98" t="s">
        <v>46</v>
      </c>
      <c r="B458" s="99" t="s">
        <v>47</v>
      </c>
      <c r="C458" s="98" t="s">
        <v>27</v>
      </c>
      <c r="D458" s="98" t="s">
        <v>48</v>
      </c>
      <c r="E458" s="177" t="s">
        <v>49</v>
      </c>
      <c r="F458" s="177"/>
      <c r="G458" s="100" t="s">
        <v>50</v>
      </c>
      <c r="H458" s="101">
        <v>9.9599999999999994E-2</v>
      </c>
      <c r="I458" s="102">
        <v>19.11</v>
      </c>
      <c r="J458" s="102">
        <v>1.9</v>
      </c>
    </row>
    <row r="459" spans="1:10" s="86" customFormat="1" ht="21" customHeight="1" x14ac:dyDescent="0.3">
      <c r="A459" s="91" t="s">
        <v>39</v>
      </c>
      <c r="B459" s="92" t="s">
        <v>920</v>
      </c>
      <c r="C459" s="91" t="s">
        <v>27</v>
      </c>
      <c r="D459" s="91" t="s">
        <v>921</v>
      </c>
      <c r="E459" s="174" t="s">
        <v>40</v>
      </c>
      <c r="F459" s="174"/>
      <c r="G459" s="93" t="s">
        <v>30</v>
      </c>
      <c r="H459" s="94">
        <v>1</v>
      </c>
      <c r="I459" s="95">
        <v>46.15</v>
      </c>
      <c r="J459" s="95">
        <v>46.15</v>
      </c>
    </row>
    <row r="460" spans="1:10" s="86" customFormat="1" ht="27.6" x14ac:dyDescent="0.3">
      <c r="A460" s="96"/>
      <c r="B460" s="96"/>
      <c r="C460" s="96"/>
      <c r="D460" s="96"/>
      <c r="E460" s="96" t="s">
        <v>41</v>
      </c>
      <c r="F460" s="97">
        <v>6.4</v>
      </c>
      <c r="G460" s="96" t="s">
        <v>42</v>
      </c>
      <c r="H460" s="97">
        <v>0</v>
      </c>
      <c r="I460" s="96" t="s">
        <v>43</v>
      </c>
      <c r="J460" s="97">
        <v>6.4</v>
      </c>
    </row>
    <row r="461" spans="1:10" s="86" customFormat="1" ht="15" customHeight="1" thickBot="1" x14ac:dyDescent="0.35">
      <c r="A461" s="134"/>
      <c r="B461" s="134"/>
      <c r="C461" s="134"/>
      <c r="D461" s="134"/>
      <c r="E461" s="134" t="s">
        <v>44</v>
      </c>
      <c r="F461" s="133">
        <v>15.94</v>
      </c>
      <c r="G461" s="134"/>
      <c r="H461" s="173" t="s">
        <v>45</v>
      </c>
      <c r="I461" s="173"/>
      <c r="J461" s="133">
        <v>71.28</v>
      </c>
    </row>
    <row r="462" spans="1:10" s="86" customFormat="1" ht="18" customHeight="1" thickTop="1" x14ac:dyDescent="0.3">
      <c r="A462" s="115" t="s">
        <v>381</v>
      </c>
      <c r="B462" s="116" t="s">
        <v>17</v>
      </c>
      <c r="C462" s="115" t="s">
        <v>18</v>
      </c>
      <c r="D462" s="115" t="s">
        <v>5</v>
      </c>
      <c r="E462" s="175" t="s">
        <v>37</v>
      </c>
      <c r="F462" s="175"/>
      <c r="G462" s="117" t="s">
        <v>19</v>
      </c>
      <c r="H462" s="116" t="s">
        <v>20</v>
      </c>
      <c r="I462" s="116" t="s">
        <v>21</v>
      </c>
      <c r="J462" s="116" t="s">
        <v>6</v>
      </c>
    </row>
    <row r="463" spans="1:10" s="86" customFormat="1" ht="27" customHeight="1" x14ac:dyDescent="0.3">
      <c r="A463" s="125" t="s">
        <v>38</v>
      </c>
      <c r="B463" s="126" t="s">
        <v>382</v>
      </c>
      <c r="C463" s="125" t="s">
        <v>27</v>
      </c>
      <c r="D463" s="125" t="s">
        <v>383</v>
      </c>
      <c r="E463" s="176" t="s">
        <v>87</v>
      </c>
      <c r="F463" s="176"/>
      <c r="G463" s="127" t="s">
        <v>30</v>
      </c>
      <c r="H463" s="128">
        <v>1</v>
      </c>
      <c r="I463" s="129">
        <v>673.40000000000009</v>
      </c>
      <c r="J463" s="129">
        <v>673.4</v>
      </c>
    </row>
    <row r="464" spans="1:10" s="86" customFormat="1" ht="27" customHeight="1" x14ac:dyDescent="0.3">
      <c r="A464" s="98" t="s">
        <v>46</v>
      </c>
      <c r="B464" s="99" t="s">
        <v>882</v>
      </c>
      <c r="C464" s="98" t="s">
        <v>27</v>
      </c>
      <c r="D464" s="98" t="s">
        <v>89</v>
      </c>
      <c r="E464" s="177" t="s">
        <v>49</v>
      </c>
      <c r="F464" s="177"/>
      <c r="G464" s="100" t="s">
        <v>50</v>
      </c>
      <c r="H464" s="101">
        <v>1.0089999999999999</v>
      </c>
      <c r="I464" s="102">
        <v>23.08</v>
      </c>
      <c r="J464" s="102">
        <v>23.28</v>
      </c>
    </row>
    <row r="465" spans="1:10" s="86" customFormat="1" ht="27" customHeight="1" x14ac:dyDescent="0.3">
      <c r="A465" s="98" t="s">
        <v>46</v>
      </c>
      <c r="B465" s="99" t="s">
        <v>47</v>
      </c>
      <c r="C465" s="98" t="s">
        <v>27</v>
      </c>
      <c r="D465" s="98" t="s">
        <v>48</v>
      </c>
      <c r="E465" s="177" t="s">
        <v>49</v>
      </c>
      <c r="F465" s="177"/>
      <c r="G465" s="100" t="s">
        <v>50</v>
      </c>
      <c r="H465" s="101">
        <v>0.31790000000000002</v>
      </c>
      <c r="I465" s="102">
        <v>19.11</v>
      </c>
      <c r="J465" s="102">
        <v>6.07</v>
      </c>
    </row>
    <row r="466" spans="1:10" s="86" customFormat="1" ht="21" customHeight="1" x14ac:dyDescent="0.3">
      <c r="A466" s="91" t="s">
        <v>39</v>
      </c>
      <c r="B466" s="92" t="s">
        <v>904</v>
      </c>
      <c r="C466" s="91" t="s">
        <v>27</v>
      </c>
      <c r="D466" s="91" t="s">
        <v>905</v>
      </c>
      <c r="E466" s="174" t="s">
        <v>40</v>
      </c>
      <c r="F466" s="174"/>
      <c r="G466" s="93" t="s">
        <v>30</v>
      </c>
      <c r="H466" s="94">
        <v>3.6499999999999998E-2</v>
      </c>
      <c r="I466" s="95">
        <v>3.38</v>
      </c>
      <c r="J466" s="95">
        <v>0.12</v>
      </c>
    </row>
    <row r="467" spans="1:10" s="86" customFormat="1" ht="27" customHeight="1" x14ac:dyDescent="0.3">
      <c r="A467" s="91" t="s">
        <v>39</v>
      </c>
      <c r="B467" s="92" t="s">
        <v>922</v>
      </c>
      <c r="C467" s="91" t="s">
        <v>27</v>
      </c>
      <c r="D467" s="91" t="s">
        <v>923</v>
      </c>
      <c r="E467" s="174" t="s">
        <v>40</v>
      </c>
      <c r="F467" s="174"/>
      <c r="G467" s="93" t="s">
        <v>30</v>
      </c>
      <c r="H467" s="94">
        <v>2</v>
      </c>
      <c r="I467" s="95">
        <v>17.68</v>
      </c>
      <c r="J467" s="95">
        <v>35.36</v>
      </c>
    </row>
    <row r="468" spans="1:10" s="86" customFormat="1" ht="27" customHeight="1" x14ac:dyDescent="0.3">
      <c r="A468" s="91" t="s">
        <v>39</v>
      </c>
      <c r="B468" s="92" t="s">
        <v>924</v>
      </c>
      <c r="C468" s="91" t="s">
        <v>27</v>
      </c>
      <c r="D468" s="91" t="s">
        <v>925</v>
      </c>
      <c r="E468" s="174" t="s">
        <v>40</v>
      </c>
      <c r="F468" s="174"/>
      <c r="G468" s="93" t="s">
        <v>30</v>
      </c>
      <c r="H468" s="94">
        <v>1</v>
      </c>
      <c r="I468" s="95">
        <v>7.7</v>
      </c>
      <c r="J468" s="95">
        <v>7.7</v>
      </c>
    </row>
    <row r="469" spans="1:10" s="86" customFormat="1" ht="21" customHeight="1" x14ac:dyDescent="0.3">
      <c r="A469" s="91" t="s">
        <v>39</v>
      </c>
      <c r="B469" s="92" t="s">
        <v>926</v>
      </c>
      <c r="C469" s="91" t="s">
        <v>27</v>
      </c>
      <c r="D469" s="91" t="s">
        <v>927</v>
      </c>
      <c r="E469" s="174" t="s">
        <v>40</v>
      </c>
      <c r="F469" s="174"/>
      <c r="G469" s="93" t="s">
        <v>30</v>
      </c>
      <c r="H469" s="94">
        <v>1</v>
      </c>
      <c r="I469" s="95">
        <v>357.04</v>
      </c>
      <c r="J469" s="95">
        <v>357.04</v>
      </c>
    </row>
    <row r="470" spans="1:10" s="86" customFormat="1" ht="27" customHeight="1" x14ac:dyDescent="0.3">
      <c r="A470" s="91" t="s">
        <v>39</v>
      </c>
      <c r="B470" s="92" t="s">
        <v>928</v>
      </c>
      <c r="C470" s="91" t="s">
        <v>27</v>
      </c>
      <c r="D470" s="91" t="s">
        <v>929</v>
      </c>
      <c r="E470" s="174" t="s">
        <v>40</v>
      </c>
      <c r="F470" s="174"/>
      <c r="G470" s="93" t="s">
        <v>30</v>
      </c>
      <c r="H470" s="94">
        <v>1</v>
      </c>
      <c r="I470" s="95">
        <v>243.83</v>
      </c>
      <c r="J470" s="95">
        <v>243.83</v>
      </c>
    </row>
    <row r="471" spans="1:10" s="86" customFormat="1" ht="27.6" x14ac:dyDescent="0.3">
      <c r="A471" s="96"/>
      <c r="B471" s="96"/>
      <c r="C471" s="96"/>
      <c r="D471" s="96"/>
      <c r="E471" s="96" t="s">
        <v>41</v>
      </c>
      <c r="F471" s="97">
        <v>20.420000000000002</v>
      </c>
      <c r="G471" s="96" t="s">
        <v>42</v>
      </c>
      <c r="H471" s="97">
        <v>0</v>
      </c>
      <c r="I471" s="96" t="s">
        <v>43</v>
      </c>
      <c r="J471" s="97">
        <v>20.420000000000002</v>
      </c>
    </row>
    <row r="472" spans="1:10" s="86" customFormat="1" ht="15" customHeight="1" thickBot="1" x14ac:dyDescent="0.35">
      <c r="A472" s="134"/>
      <c r="B472" s="134"/>
      <c r="C472" s="134"/>
      <c r="D472" s="134"/>
      <c r="E472" s="134" t="s">
        <v>44</v>
      </c>
      <c r="F472" s="133">
        <v>194.07</v>
      </c>
      <c r="G472" s="134"/>
      <c r="H472" s="173" t="s">
        <v>45</v>
      </c>
      <c r="I472" s="173"/>
      <c r="J472" s="133">
        <v>867.47</v>
      </c>
    </row>
    <row r="473" spans="1:10" s="86" customFormat="1" ht="18" customHeight="1" thickTop="1" x14ac:dyDescent="0.3">
      <c r="A473" s="115" t="s">
        <v>384</v>
      </c>
      <c r="B473" s="116" t="s">
        <v>17</v>
      </c>
      <c r="C473" s="115" t="s">
        <v>18</v>
      </c>
      <c r="D473" s="115" t="s">
        <v>5</v>
      </c>
      <c r="E473" s="175" t="s">
        <v>37</v>
      </c>
      <c r="F473" s="175"/>
      <c r="G473" s="117" t="s">
        <v>19</v>
      </c>
      <c r="H473" s="116" t="s">
        <v>20</v>
      </c>
      <c r="I473" s="116" t="s">
        <v>21</v>
      </c>
      <c r="J473" s="116" t="s">
        <v>6</v>
      </c>
    </row>
    <row r="474" spans="1:10" s="86" customFormat="1" ht="27" customHeight="1" x14ac:dyDescent="0.3">
      <c r="A474" s="125" t="s">
        <v>38</v>
      </c>
      <c r="B474" s="126" t="s">
        <v>385</v>
      </c>
      <c r="C474" s="125" t="s">
        <v>27</v>
      </c>
      <c r="D474" s="125" t="s">
        <v>386</v>
      </c>
      <c r="E474" s="176" t="s">
        <v>87</v>
      </c>
      <c r="F474" s="176"/>
      <c r="G474" s="127" t="s">
        <v>30</v>
      </c>
      <c r="H474" s="128">
        <v>1</v>
      </c>
      <c r="I474" s="129">
        <v>263.39999999999998</v>
      </c>
      <c r="J474" s="129">
        <v>263.39999999999998</v>
      </c>
    </row>
    <row r="475" spans="1:10" s="86" customFormat="1" ht="27" customHeight="1" x14ac:dyDescent="0.3">
      <c r="A475" s="98" t="s">
        <v>46</v>
      </c>
      <c r="B475" s="99" t="s">
        <v>881</v>
      </c>
      <c r="C475" s="98" t="s">
        <v>27</v>
      </c>
      <c r="D475" s="98" t="s">
        <v>88</v>
      </c>
      <c r="E475" s="177" t="s">
        <v>49</v>
      </c>
      <c r="F475" s="177"/>
      <c r="G475" s="100" t="s">
        <v>50</v>
      </c>
      <c r="H475" s="101">
        <v>0.8024</v>
      </c>
      <c r="I475" s="102">
        <v>18.98</v>
      </c>
      <c r="J475" s="102">
        <v>15.22</v>
      </c>
    </row>
    <row r="476" spans="1:10" s="86" customFormat="1" ht="27" customHeight="1" x14ac:dyDescent="0.3">
      <c r="A476" s="98" t="s">
        <v>46</v>
      </c>
      <c r="B476" s="99" t="s">
        <v>882</v>
      </c>
      <c r="C476" s="98" t="s">
        <v>27</v>
      </c>
      <c r="D476" s="98" t="s">
        <v>89</v>
      </c>
      <c r="E476" s="177" t="s">
        <v>49</v>
      </c>
      <c r="F476" s="177"/>
      <c r="G476" s="100" t="s">
        <v>50</v>
      </c>
      <c r="H476" s="101">
        <v>0.8024</v>
      </c>
      <c r="I476" s="102">
        <v>23.08</v>
      </c>
      <c r="J476" s="102">
        <v>18.510000000000002</v>
      </c>
    </row>
    <row r="477" spans="1:10" s="86" customFormat="1" ht="21" customHeight="1" x14ac:dyDescent="0.3">
      <c r="A477" s="91" t="s">
        <v>39</v>
      </c>
      <c r="B477" s="92" t="s">
        <v>930</v>
      </c>
      <c r="C477" s="91" t="s">
        <v>27</v>
      </c>
      <c r="D477" s="91" t="s">
        <v>931</v>
      </c>
      <c r="E477" s="174" t="s">
        <v>40</v>
      </c>
      <c r="F477" s="174"/>
      <c r="G477" s="93" t="s">
        <v>30</v>
      </c>
      <c r="H477" s="94">
        <v>1.6799999999999999E-2</v>
      </c>
      <c r="I477" s="95">
        <v>12.46</v>
      </c>
      <c r="J477" s="95">
        <v>0.2</v>
      </c>
    </row>
    <row r="478" spans="1:10" s="86" customFormat="1" ht="21" customHeight="1" x14ac:dyDescent="0.3">
      <c r="A478" s="91" t="s">
        <v>39</v>
      </c>
      <c r="B478" s="92" t="s">
        <v>932</v>
      </c>
      <c r="C478" s="91" t="s">
        <v>27</v>
      </c>
      <c r="D478" s="91" t="s">
        <v>933</v>
      </c>
      <c r="E478" s="174" t="s">
        <v>40</v>
      </c>
      <c r="F478" s="174"/>
      <c r="G478" s="93" t="s">
        <v>30</v>
      </c>
      <c r="H478" s="94">
        <v>1</v>
      </c>
      <c r="I478" s="95">
        <v>229.47</v>
      </c>
      <c r="J478" s="95">
        <v>229.47</v>
      </c>
    </row>
    <row r="479" spans="1:10" s="86" customFormat="1" ht="27.6" x14ac:dyDescent="0.3">
      <c r="A479" s="96"/>
      <c r="B479" s="96"/>
      <c r="C479" s="96"/>
      <c r="D479" s="96"/>
      <c r="E479" s="96" t="s">
        <v>41</v>
      </c>
      <c r="F479" s="97">
        <v>23.12</v>
      </c>
      <c r="G479" s="96" t="s">
        <v>42</v>
      </c>
      <c r="H479" s="97">
        <v>0</v>
      </c>
      <c r="I479" s="96" t="s">
        <v>43</v>
      </c>
      <c r="J479" s="97">
        <v>23.12</v>
      </c>
    </row>
    <row r="480" spans="1:10" s="86" customFormat="1" ht="15" customHeight="1" thickBot="1" x14ac:dyDescent="0.35">
      <c r="A480" s="134"/>
      <c r="B480" s="134"/>
      <c r="C480" s="134"/>
      <c r="D480" s="134"/>
      <c r="E480" s="134" t="s">
        <v>44</v>
      </c>
      <c r="F480" s="133">
        <v>75.91</v>
      </c>
      <c r="G480" s="134"/>
      <c r="H480" s="173" t="s">
        <v>45</v>
      </c>
      <c r="I480" s="173"/>
      <c r="J480" s="133">
        <v>339.30999999999995</v>
      </c>
    </row>
    <row r="481" spans="1:10" s="86" customFormat="1" ht="18" customHeight="1" thickTop="1" x14ac:dyDescent="0.3">
      <c r="A481" s="115" t="s">
        <v>387</v>
      </c>
      <c r="B481" s="116" t="s">
        <v>17</v>
      </c>
      <c r="C481" s="115" t="s">
        <v>18</v>
      </c>
      <c r="D481" s="115" t="s">
        <v>5</v>
      </c>
      <c r="E481" s="175" t="s">
        <v>37</v>
      </c>
      <c r="F481" s="175"/>
      <c r="G481" s="117" t="s">
        <v>19</v>
      </c>
      <c r="H481" s="116" t="s">
        <v>20</v>
      </c>
      <c r="I481" s="116" t="s">
        <v>21</v>
      </c>
      <c r="J481" s="116" t="s">
        <v>6</v>
      </c>
    </row>
    <row r="482" spans="1:10" s="86" customFormat="1" ht="27" customHeight="1" x14ac:dyDescent="0.3">
      <c r="A482" s="125" t="s">
        <v>38</v>
      </c>
      <c r="B482" s="126" t="s">
        <v>388</v>
      </c>
      <c r="C482" s="125" t="s">
        <v>27</v>
      </c>
      <c r="D482" s="125" t="s">
        <v>389</v>
      </c>
      <c r="E482" s="176" t="s">
        <v>87</v>
      </c>
      <c r="F482" s="176"/>
      <c r="G482" s="127" t="s">
        <v>30</v>
      </c>
      <c r="H482" s="128">
        <v>1</v>
      </c>
      <c r="I482" s="129">
        <v>336.46000000000004</v>
      </c>
      <c r="J482" s="129">
        <v>336.46</v>
      </c>
    </row>
    <row r="483" spans="1:10" s="86" customFormat="1" ht="27" customHeight="1" x14ac:dyDescent="0.3">
      <c r="A483" s="98" t="s">
        <v>46</v>
      </c>
      <c r="B483" s="99" t="s">
        <v>882</v>
      </c>
      <c r="C483" s="98" t="s">
        <v>27</v>
      </c>
      <c r="D483" s="98" t="s">
        <v>89</v>
      </c>
      <c r="E483" s="177" t="s">
        <v>49</v>
      </c>
      <c r="F483" s="177"/>
      <c r="G483" s="100" t="s">
        <v>50</v>
      </c>
      <c r="H483" s="101">
        <v>0.94850000000000001</v>
      </c>
      <c r="I483" s="102">
        <v>23.08</v>
      </c>
      <c r="J483" s="102">
        <v>21.89</v>
      </c>
    </row>
    <row r="484" spans="1:10" s="86" customFormat="1" ht="27" customHeight="1" x14ac:dyDescent="0.3">
      <c r="A484" s="98" t="s">
        <v>46</v>
      </c>
      <c r="B484" s="99" t="s">
        <v>47</v>
      </c>
      <c r="C484" s="98" t="s">
        <v>27</v>
      </c>
      <c r="D484" s="98" t="s">
        <v>48</v>
      </c>
      <c r="E484" s="177" t="s">
        <v>49</v>
      </c>
      <c r="F484" s="177"/>
      <c r="G484" s="100" t="s">
        <v>50</v>
      </c>
      <c r="H484" s="101">
        <v>0.29880000000000001</v>
      </c>
      <c r="I484" s="102">
        <v>19.11</v>
      </c>
      <c r="J484" s="102">
        <v>5.71</v>
      </c>
    </row>
    <row r="485" spans="1:10" s="86" customFormat="1" ht="27" customHeight="1" x14ac:dyDescent="0.3">
      <c r="A485" s="91" t="s">
        <v>39</v>
      </c>
      <c r="B485" s="92" t="s">
        <v>922</v>
      </c>
      <c r="C485" s="91" t="s">
        <v>27</v>
      </c>
      <c r="D485" s="91" t="s">
        <v>923</v>
      </c>
      <c r="E485" s="174" t="s">
        <v>40</v>
      </c>
      <c r="F485" s="174"/>
      <c r="G485" s="93" t="s">
        <v>30</v>
      </c>
      <c r="H485" s="94">
        <v>6</v>
      </c>
      <c r="I485" s="95">
        <v>17.68</v>
      </c>
      <c r="J485" s="95">
        <v>106.08</v>
      </c>
    </row>
    <row r="486" spans="1:10" s="86" customFormat="1" ht="27" customHeight="1" x14ac:dyDescent="0.3">
      <c r="A486" s="91" t="s">
        <v>39</v>
      </c>
      <c r="B486" s="92" t="s">
        <v>934</v>
      </c>
      <c r="C486" s="91" t="s">
        <v>27</v>
      </c>
      <c r="D486" s="91" t="s">
        <v>935</v>
      </c>
      <c r="E486" s="174" t="s">
        <v>40</v>
      </c>
      <c r="F486" s="174"/>
      <c r="G486" s="93" t="s">
        <v>30</v>
      </c>
      <c r="H486" s="94">
        <v>1</v>
      </c>
      <c r="I486" s="95">
        <v>202.78</v>
      </c>
      <c r="J486" s="95">
        <v>202.78</v>
      </c>
    </row>
    <row r="487" spans="1:10" s="86" customFormat="1" ht="27.6" x14ac:dyDescent="0.3">
      <c r="A487" s="96"/>
      <c r="B487" s="96"/>
      <c r="C487" s="96"/>
      <c r="D487" s="96"/>
      <c r="E487" s="96" t="s">
        <v>41</v>
      </c>
      <c r="F487" s="97">
        <v>19.2</v>
      </c>
      <c r="G487" s="96" t="s">
        <v>42</v>
      </c>
      <c r="H487" s="97">
        <v>0</v>
      </c>
      <c r="I487" s="96" t="s">
        <v>43</v>
      </c>
      <c r="J487" s="97">
        <v>19.2</v>
      </c>
    </row>
    <row r="488" spans="1:10" s="86" customFormat="1" ht="15" customHeight="1" thickBot="1" x14ac:dyDescent="0.35">
      <c r="A488" s="134"/>
      <c r="B488" s="134"/>
      <c r="C488" s="134"/>
      <c r="D488" s="134"/>
      <c r="E488" s="134" t="s">
        <v>44</v>
      </c>
      <c r="F488" s="133">
        <v>96.96</v>
      </c>
      <c r="G488" s="134"/>
      <c r="H488" s="173" t="s">
        <v>45</v>
      </c>
      <c r="I488" s="173"/>
      <c r="J488" s="133">
        <v>433.41999999999996</v>
      </c>
    </row>
    <row r="489" spans="1:10" s="86" customFormat="1" ht="18" customHeight="1" thickTop="1" x14ac:dyDescent="0.3">
      <c r="A489" s="115" t="s">
        <v>390</v>
      </c>
      <c r="B489" s="116" t="s">
        <v>17</v>
      </c>
      <c r="C489" s="115" t="s">
        <v>18</v>
      </c>
      <c r="D489" s="115" t="s">
        <v>5</v>
      </c>
      <c r="E489" s="175" t="s">
        <v>37</v>
      </c>
      <c r="F489" s="175"/>
      <c r="G489" s="117" t="s">
        <v>19</v>
      </c>
      <c r="H489" s="116" t="s">
        <v>20</v>
      </c>
      <c r="I489" s="116" t="s">
        <v>21</v>
      </c>
      <c r="J489" s="116" t="s">
        <v>6</v>
      </c>
    </row>
    <row r="490" spans="1:10" s="86" customFormat="1" ht="39" customHeight="1" x14ac:dyDescent="0.3">
      <c r="A490" s="125" t="s">
        <v>38</v>
      </c>
      <c r="B490" s="126" t="s">
        <v>391</v>
      </c>
      <c r="C490" s="125" t="s">
        <v>27</v>
      </c>
      <c r="D490" s="125" t="s">
        <v>392</v>
      </c>
      <c r="E490" s="176" t="s">
        <v>63</v>
      </c>
      <c r="F490" s="176"/>
      <c r="G490" s="127" t="s">
        <v>30</v>
      </c>
      <c r="H490" s="128">
        <v>1</v>
      </c>
      <c r="I490" s="129">
        <v>356.38</v>
      </c>
      <c r="J490" s="129">
        <v>356.38</v>
      </c>
    </row>
    <row r="491" spans="1:10" s="86" customFormat="1" ht="39" customHeight="1" x14ac:dyDescent="0.3">
      <c r="A491" s="98" t="s">
        <v>46</v>
      </c>
      <c r="B491" s="99" t="s">
        <v>936</v>
      </c>
      <c r="C491" s="98" t="s">
        <v>27</v>
      </c>
      <c r="D491" s="98" t="s">
        <v>937</v>
      </c>
      <c r="E491" s="177" t="s">
        <v>49</v>
      </c>
      <c r="F491" s="177"/>
      <c r="G491" s="100" t="s">
        <v>28</v>
      </c>
      <c r="H491" s="101">
        <v>1.17E-2</v>
      </c>
      <c r="I491" s="102">
        <v>877.98</v>
      </c>
      <c r="J491" s="102">
        <v>10.27</v>
      </c>
    </row>
    <row r="492" spans="1:10" s="86" customFormat="1" ht="27" customHeight="1" x14ac:dyDescent="0.3">
      <c r="A492" s="98" t="s">
        <v>46</v>
      </c>
      <c r="B492" s="99" t="s">
        <v>66</v>
      </c>
      <c r="C492" s="98" t="s">
        <v>27</v>
      </c>
      <c r="D492" s="98" t="s">
        <v>67</v>
      </c>
      <c r="E492" s="177" t="s">
        <v>49</v>
      </c>
      <c r="F492" s="177"/>
      <c r="G492" s="100" t="s">
        <v>50</v>
      </c>
      <c r="H492" s="101">
        <v>0.48110000000000003</v>
      </c>
      <c r="I492" s="102">
        <v>19.89</v>
      </c>
      <c r="J492" s="102">
        <v>9.56</v>
      </c>
    </row>
    <row r="493" spans="1:10" s="86" customFormat="1" ht="27" customHeight="1" x14ac:dyDescent="0.3">
      <c r="A493" s="98" t="s">
        <v>46</v>
      </c>
      <c r="B493" s="99" t="s">
        <v>64</v>
      </c>
      <c r="C493" s="98" t="s">
        <v>27</v>
      </c>
      <c r="D493" s="98" t="s">
        <v>65</v>
      </c>
      <c r="E493" s="177" t="s">
        <v>49</v>
      </c>
      <c r="F493" s="177"/>
      <c r="G493" s="100" t="s">
        <v>50</v>
      </c>
      <c r="H493" s="101">
        <v>0.48110000000000003</v>
      </c>
      <c r="I493" s="102">
        <v>24.08</v>
      </c>
      <c r="J493" s="102">
        <v>11.58</v>
      </c>
    </row>
    <row r="494" spans="1:10" s="86" customFormat="1" ht="27" customHeight="1" x14ac:dyDescent="0.3">
      <c r="A494" s="91" t="s">
        <v>39</v>
      </c>
      <c r="B494" s="92" t="s">
        <v>938</v>
      </c>
      <c r="C494" s="91" t="s">
        <v>27</v>
      </c>
      <c r="D494" s="91" t="s">
        <v>939</v>
      </c>
      <c r="E494" s="174" t="s">
        <v>40</v>
      </c>
      <c r="F494" s="174"/>
      <c r="G494" s="93" t="s">
        <v>30</v>
      </c>
      <c r="H494" s="94">
        <v>1</v>
      </c>
      <c r="I494" s="95">
        <v>324.97000000000003</v>
      </c>
      <c r="J494" s="95">
        <v>324.97000000000003</v>
      </c>
    </row>
    <row r="495" spans="1:10" s="86" customFormat="1" ht="27.6" x14ac:dyDescent="0.3">
      <c r="A495" s="96"/>
      <c r="B495" s="96"/>
      <c r="C495" s="96"/>
      <c r="D495" s="96"/>
      <c r="E495" s="96" t="s">
        <v>41</v>
      </c>
      <c r="F495" s="97">
        <v>15.71</v>
      </c>
      <c r="G495" s="96" t="s">
        <v>42</v>
      </c>
      <c r="H495" s="97">
        <v>0</v>
      </c>
      <c r="I495" s="96" t="s">
        <v>43</v>
      </c>
      <c r="J495" s="97">
        <v>15.71</v>
      </c>
    </row>
    <row r="496" spans="1:10" s="86" customFormat="1" ht="15" customHeight="1" thickBot="1" x14ac:dyDescent="0.35">
      <c r="A496" s="134"/>
      <c r="B496" s="134"/>
      <c r="C496" s="134"/>
      <c r="D496" s="134"/>
      <c r="E496" s="134" t="s">
        <v>44</v>
      </c>
      <c r="F496" s="133">
        <v>102.7</v>
      </c>
      <c r="G496" s="134"/>
      <c r="H496" s="173" t="s">
        <v>45</v>
      </c>
      <c r="I496" s="173"/>
      <c r="J496" s="133">
        <v>459.08</v>
      </c>
    </row>
    <row r="497" spans="1:10" s="86" customFormat="1" ht="18" customHeight="1" thickTop="1" x14ac:dyDescent="0.3">
      <c r="A497" s="115" t="s">
        <v>393</v>
      </c>
      <c r="B497" s="116" t="s">
        <v>17</v>
      </c>
      <c r="C497" s="115" t="s">
        <v>18</v>
      </c>
      <c r="D497" s="115" t="s">
        <v>5</v>
      </c>
      <c r="E497" s="175" t="s">
        <v>37</v>
      </c>
      <c r="F497" s="175"/>
      <c r="G497" s="117" t="s">
        <v>19</v>
      </c>
      <c r="H497" s="116" t="s">
        <v>20</v>
      </c>
      <c r="I497" s="116" t="s">
        <v>21</v>
      </c>
      <c r="J497" s="116" t="s">
        <v>6</v>
      </c>
    </row>
    <row r="498" spans="1:10" s="86" customFormat="1" ht="39" customHeight="1" x14ac:dyDescent="0.3">
      <c r="A498" s="125" t="s">
        <v>38</v>
      </c>
      <c r="B498" s="126" t="s">
        <v>394</v>
      </c>
      <c r="C498" s="125" t="s">
        <v>27</v>
      </c>
      <c r="D498" s="125" t="s">
        <v>395</v>
      </c>
      <c r="E498" s="176" t="s">
        <v>63</v>
      </c>
      <c r="F498" s="176"/>
      <c r="G498" s="127" t="s">
        <v>30</v>
      </c>
      <c r="H498" s="128">
        <v>1</v>
      </c>
      <c r="I498" s="129">
        <v>12.75</v>
      </c>
      <c r="J498" s="129">
        <v>12.75</v>
      </c>
    </row>
    <row r="499" spans="1:10" s="86" customFormat="1" ht="27" customHeight="1" x14ac:dyDescent="0.3">
      <c r="A499" s="98" t="s">
        <v>46</v>
      </c>
      <c r="B499" s="99" t="s">
        <v>66</v>
      </c>
      <c r="C499" s="98" t="s">
        <v>27</v>
      </c>
      <c r="D499" s="98" t="s">
        <v>67</v>
      </c>
      <c r="E499" s="177" t="s">
        <v>49</v>
      </c>
      <c r="F499" s="177"/>
      <c r="G499" s="100" t="s">
        <v>50</v>
      </c>
      <c r="H499" s="101">
        <v>6.6299999999999998E-2</v>
      </c>
      <c r="I499" s="102">
        <v>19.89</v>
      </c>
      <c r="J499" s="102">
        <v>1.31</v>
      </c>
    </row>
    <row r="500" spans="1:10" s="86" customFormat="1" ht="27" customHeight="1" x14ac:dyDescent="0.3">
      <c r="A500" s="98" t="s">
        <v>46</v>
      </c>
      <c r="B500" s="99" t="s">
        <v>64</v>
      </c>
      <c r="C500" s="98" t="s">
        <v>27</v>
      </c>
      <c r="D500" s="98" t="s">
        <v>65</v>
      </c>
      <c r="E500" s="177" t="s">
        <v>49</v>
      </c>
      <c r="F500" s="177"/>
      <c r="G500" s="100" t="s">
        <v>50</v>
      </c>
      <c r="H500" s="101">
        <v>6.6299999999999998E-2</v>
      </c>
      <c r="I500" s="102">
        <v>24.08</v>
      </c>
      <c r="J500" s="102">
        <v>1.59</v>
      </c>
    </row>
    <row r="501" spans="1:10" s="86" customFormat="1" ht="27" customHeight="1" x14ac:dyDescent="0.3">
      <c r="A501" s="91" t="s">
        <v>39</v>
      </c>
      <c r="B501" s="92" t="s">
        <v>940</v>
      </c>
      <c r="C501" s="91" t="s">
        <v>27</v>
      </c>
      <c r="D501" s="91" t="s">
        <v>941</v>
      </c>
      <c r="E501" s="174" t="s">
        <v>40</v>
      </c>
      <c r="F501" s="174"/>
      <c r="G501" s="93" t="s">
        <v>30</v>
      </c>
      <c r="H501" s="94">
        <v>1</v>
      </c>
      <c r="I501" s="95">
        <v>1.22</v>
      </c>
      <c r="J501" s="95">
        <v>1.22</v>
      </c>
    </row>
    <row r="502" spans="1:10" s="86" customFormat="1" ht="21" customHeight="1" x14ac:dyDescent="0.3">
      <c r="A502" s="91" t="s">
        <v>39</v>
      </c>
      <c r="B502" s="92" t="s">
        <v>942</v>
      </c>
      <c r="C502" s="91" t="s">
        <v>27</v>
      </c>
      <c r="D502" s="91" t="s">
        <v>943</v>
      </c>
      <c r="E502" s="174" t="s">
        <v>40</v>
      </c>
      <c r="F502" s="174"/>
      <c r="G502" s="93" t="s">
        <v>30</v>
      </c>
      <c r="H502" s="94">
        <v>1</v>
      </c>
      <c r="I502" s="95">
        <v>8.6300000000000008</v>
      </c>
      <c r="J502" s="95">
        <v>8.6300000000000008</v>
      </c>
    </row>
    <row r="503" spans="1:10" s="86" customFormat="1" ht="27.6" x14ac:dyDescent="0.3">
      <c r="A503" s="96"/>
      <c r="B503" s="96"/>
      <c r="C503" s="96"/>
      <c r="D503" s="96"/>
      <c r="E503" s="96" t="s">
        <v>41</v>
      </c>
      <c r="F503" s="97">
        <v>1.94</v>
      </c>
      <c r="G503" s="96" t="s">
        <v>42</v>
      </c>
      <c r="H503" s="97">
        <v>0</v>
      </c>
      <c r="I503" s="96" t="s">
        <v>43</v>
      </c>
      <c r="J503" s="97">
        <v>1.94</v>
      </c>
    </row>
    <row r="504" spans="1:10" s="86" customFormat="1" ht="15" customHeight="1" thickBot="1" x14ac:dyDescent="0.35">
      <c r="A504" s="134"/>
      <c r="B504" s="134"/>
      <c r="C504" s="134"/>
      <c r="D504" s="134"/>
      <c r="E504" s="134" t="s">
        <v>44</v>
      </c>
      <c r="F504" s="133">
        <v>3.67</v>
      </c>
      <c r="G504" s="134"/>
      <c r="H504" s="173" t="s">
        <v>45</v>
      </c>
      <c r="I504" s="173"/>
      <c r="J504" s="133">
        <v>16.420000000000002</v>
      </c>
    </row>
    <row r="505" spans="1:10" s="86" customFormat="1" ht="18" customHeight="1" thickTop="1" x14ac:dyDescent="0.3">
      <c r="A505" s="115" t="s">
        <v>396</v>
      </c>
      <c r="B505" s="116" t="s">
        <v>17</v>
      </c>
      <c r="C505" s="115" t="s">
        <v>18</v>
      </c>
      <c r="D505" s="115" t="s">
        <v>5</v>
      </c>
      <c r="E505" s="175" t="s">
        <v>37</v>
      </c>
      <c r="F505" s="175"/>
      <c r="G505" s="117" t="s">
        <v>19</v>
      </c>
      <c r="H505" s="116" t="s">
        <v>20</v>
      </c>
      <c r="I505" s="116" t="s">
        <v>21</v>
      </c>
      <c r="J505" s="116" t="s">
        <v>6</v>
      </c>
    </row>
    <row r="506" spans="1:10" s="86" customFormat="1" ht="39" customHeight="1" x14ac:dyDescent="0.3">
      <c r="A506" s="125" t="s">
        <v>38</v>
      </c>
      <c r="B506" s="126" t="s">
        <v>397</v>
      </c>
      <c r="C506" s="125" t="s">
        <v>27</v>
      </c>
      <c r="D506" s="125" t="s">
        <v>398</v>
      </c>
      <c r="E506" s="176" t="s">
        <v>63</v>
      </c>
      <c r="F506" s="176"/>
      <c r="G506" s="127" t="s">
        <v>30</v>
      </c>
      <c r="H506" s="128">
        <v>1</v>
      </c>
      <c r="I506" s="129">
        <v>11.100000000000001</v>
      </c>
      <c r="J506" s="129">
        <v>11.1</v>
      </c>
    </row>
    <row r="507" spans="1:10" s="86" customFormat="1" ht="27" customHeight="1" x14ac:dyDescent="0.3">
      <c r="A507" s="98" t="s">
        <v>46</v>
      </c>
      <c r="B507" s="99" t="s">
        <v>66</v>
      </c>
      <c r="C507" s="98" t="s">
        <v>27</v>
      </c>
      <c r="D507" s="98" t="s">
        <v>67</v>
      </c>
      <c r="E507" s="177" t="s">
        <v>49</v>
      </c>
      <c r="F507" s="177"/>
      <c r="G507" s="100" t="s">
        <v>50</v>
      </c>
      <c r="H507" s="101">
        <v>3.5200000000000002E-2</v>
      </c>
      <c r="I507" s="102">
        <v>19.89</v>
      </c>
      <c r="J507" s="102">
        <v>0.7</v>
      </c>
    </row>
    <row r="508" spans="1:10" s="86" customFormat="1" ht="27" customHeight="1" x14ac:dyDescent="0.3">
      <c r="A508" s="98" t="s">
        <v>46</v>
      </c>
      <c r="B508" s="99" t="s">
        <v>64</v>
      </c>
      <c r="C508" s="98" t="s">
        <v>27</v>
      </c>
      <c r="D508" s="98" t="s">
        <v>65</v>
      </c>
      <c r="E508" s="177" t="s">
        <v>49</v>
      </c>
      <c r="F508" s="177"/>
      <c r="G508" s="100" t="s">
        <v>50</v>
      </c>
      <c r="H508" s="101">
        <v>3.5200000000000002E-2</v>
      </c>
      <c r="I508" s="102">
        <v>24.08</v>
      </c>
      <c r="J508" s="102">
        <v>0.84</v>
      </c>
    </row>
    <row r="509" spans="1:10" s="86" customFormat="1" ht="27" customHeight="1" x14ac:dyDescent="0.3">
      <c r="A509" s="91" t="s">
        <v>39</v>
      </c>
      <c r="B509" s="92" t="s">
        <v>944</v>
      </c>
      <c r="C509" s="91" t="s">
        <v>27</v>
      </c>
      <c r="D509" s="91" t="s">
        <v>945</v>
      </c>
      <c r="E509" s="174" t="s">
        <v>40</v>
      </c>
      <c r="F509" s="174"/>
      <c r="G509" s="93" t="s">
        <v>30</v>
      </c>
      <c r="H509" s="94">
        <v>1</v>
      </c>
      <c r="I509" s="95">
        <v>0.93</v>
      </c>
      <c r="J509" s="95">
        <v>0.93</v>
      </c>
    </row>
    <row r="510" spans="1:10" s="86" customFormat="1" ht="21" customHeight="1" x14ac:dyDescent="0.3">
      <c r="A510" s="91" t="s">
        <v>39</v>
      </c>
      <c r="B510" s="92" t="s">
        <v>942</v>
      </c>
      <c r="C510" s="91" t="s">
        <v>27</v>
      </c>
      <c r="D510" s="91" t="s">
        <v>943</v>
      </c>
      <c r="E510" s="174" t="s">
        <v>40</v>
      </c>
      <c r="F510" s="174"/>
      <c r="G510" s="93" t="s">
        <v>30</v>
      </c>
      <c r="H510" s="94">
        <v>1</v>
      </c>
      <c r="I510" s="95">
        <v>8.6300000000000008</v>
      </c>
      <c r="J510" s="95">
        <v>8.6300000000000008</v>
      </c>
    </row>
    <row r="511" spans="1:10" s="86" customFormat="1" ht="27.6" x14ac:dyDescent="0.3">
      <c r="A511" s="96"/>
      <c r="B511" s="96"/>
      <c r="C511" s="96"/>
      <c r="D511" s="96"/>
      <c r="E511" s="96" t="s">
        <v>41</v>
      </c>
      <c r="F511" s="97">
        <v>1.03</v>
      </c>
      <c r="G511" s="96" t="s">
        <v>42</v>
      </c>
      <c r="H511" s="97">
        <v>0</v>
      </c>
      <c r="I511" s="96" t="s">
        <v>43</v>
      </c>
      <c r="J511" s="97">
        <v>1.03</v>
      </c>
    </row>
    <row r="512" spans="1:10" s="86" customFormat="1" ht="15" customHeight="1" thickBot="1" x14ac:dyDescent="0.35">
      <c r="A512" s="134"/>
      <c r="B512" s="134"/>
      <c r="C512" s="134"/>
      <c r="D512" s="134"/>
      <c r="E512" s="134" t="s">
        <v>44</v>
      </c>
      <c r="F512" s="133">
        <v>3.19</v>
      </c>
      <c r="G512" s="134"/>
      <c r="H512" s="173" t="s">
        <v>45</v>
      </c>
      <c r="I512" s="173"/>
      <c r="J512" s="133">
        <v>14.29</v>
      </c>
    </row>
    <row r="513" spans="1:10" s="86" customFormat="1" ht="18" customHeight="1" thickTop="1" x14ac:dyDescent="0.3">
      <c r="A513" s="115" t="s">
        <v>399</v>
      </c>
      <c r="B513" s="116" t="s">
        <v>17</v>
      </c>
      <c r="C513" s="115" t="s">
        <v>18</v>
      </c>
      <c r="D513" s="115" t="s">
        <v>5</v>
      </c>
      <c r="E513" s="175" t="s">
        <v>37</v>
      </c>
      <c r="F513" s="175"/>
      <c r="G513" s="117" t="s">
        <v>19</v>
      </c>
      <c r="H513" s="116" t="s">
        <v>20</v>
      </c>
      <c r="I513" s="116" t="s">
        <v>21</v>
      </c>
      <c r="J513" s="116" t="s">
        <v>6</v>
      </c>
    </row>
    <row r="514" spans="1:10" s="86" customFormat="1" ht="39" customHeight="1" x14ac:dyDescent="0.3">
      <c r="A514" s="125" t="s">
        <v>38</v>
      </c>
      <c r="B514" s="126" t="s">
        <v>400</v>
      </c>
      <c r="C514" s="125" t="s">
        <v>27</v>
      </c>
      <c r="D514" s="125" t="s">
        <v>401</v>
      </c>
      <c r="E514" s="176" t="s">
        <v>63</v>
      </c>
      <c r="F514" s="176"/>
      <c r="G514" s="127" t="s">
        <v>30</v>
      </c>
      <c r="H514" s="128">
        <v>1</v>
      </c>
      <c r="I514" s="129">
        <v>57.76</v>
      </c>
      <c r="J514" s="129">
        <v>57.76</v>
      </c>
    </row>
    <row r="515" spans="1:10" s="86" customFormat="1" ht="27" customHeight="1" x14ac:dyDescent="0.3">
      <c r="A515" s="98" t="s">
        <v>46</v>
      </c>
      <c r="B515" s="99" t="s">
        <v>66</v>
      </c>
      <c r="C515" s="98" t="s">
        <v>27</v>
      </c>
      <c r="D515" s="98" t="s">
        <v>67</v>
      </c>
      <c r="E515" s="177" t="s">
        <v>49</v>
      </c>
      <c r="F515" s="177"/>
      <c r="G515" s="100" t="s">
        <v>50</v>
      </c>
      <c r="H515" s="101">
        <v>0.13250000000000001</v>
      </c>
      <c r="I515" s="102">
        <v>19.89</v>
      </c>
      <c r="J515" s="102">
        <v>2.63</v>
      </c>
    </row>
    <row r="516" spans="1:10" s="86" customFormat="1" ht="27" customHeight="1" x14ac:dyDescent="0.3">
      <c r="A516" s="98" t="s">
        <v>46</v>
      </c>
      <c r="B516" s="99" t="s">
        <v>64</v>
      </c>
      <c r="C516" s="98" t="s">
        <v>27</v>
      </c>
      <c r="D516" s="98" t="s">
        <v>65</v>
      </c>
      <c r="E516" s="177" t="s">
        <v>49</v>
      </c>
      <c r="F516" s="177"/>
      <c r="G516" s="100" t="s">
        <v>50</v>
      </c>
      <c r="H516" s="101">
        <v>0.13250000000000001</v>
      </c>
      <c r="I516" s="102">
        <v>24.08</v>
      </c>
      <c r="J516" s="102">
        <v>3.19</v>
      </c>
    </row>
    <row r="517" spans="1:10" s="86" customFormat="1" ht="27" customHeight="1" x14ac:dyDescent="0.3">
      <c r="A517" s="91" t="s">
        <v>39</v>
      </c>
      <c r="B517" s="92" t="s">
        <v>940</v>
      </c>
      <c r="C517" s="91" t="s">
        <v>27</v>
      </c>
      <c r="D517" s="91" t="s">
        <v>941</v>
      </c>
      <c r="E517" s="174" t="s">
        <v>40</v>
      </c>
      <c r="F517" s="174"/>
      <c r="G517" s="93" t="s">
        <v>30</v>
      </c>
      <c r="H517" s="94">
        <v>2</v>
      </c>
      <c r="I517" s="95">
        <v>1.22</v>
      </c>
      <c r="J517" s="95">
        <v>2.44</v>
      </c>
    </row>
    <row r="518" spans="1:10" s="86" customFormat="1" ht="21" customHeight="1" x14ac:dyDescent="0.3">
      <c r="A518" s="91" t="s">
        <v>39</v>
      </c>
      <c r="B518" s="92" t="s">
        <v>946</v>
      </c>
      <c r="C518" s="91" t="s">
        <v>27</v>
      </c>
      <c r="D518" s="91" t="s">
        <v>947</v>
      </c>
      <c r="E518" s="174" t="s">
        <v>40</v>
      </c>
      <c r="F518" s="174"/>
      <c r="G518" s="93" t="s">
        <v>30</v>
      </c>
      <c r="H518" s="94">
        <v>1</v>
      </c>
      <c r="I518" s="95">
        <v>49.5</v>
      </c>
      <c r="J518" s="95">
        <v>49.5</v>
      </c>
    </row>
    <row r="519" spans="1:10" s="86" customFormat="1" ht="27.6" x14ac:dyDescent="0.3">
      <c r="A519" s="96"/>
      <c r="B519" s="96"/>
      <c r="C519" s="96"/>
      <c r="D519" s="96"/>
      <c r="E519" s="96" t="s">
        <v>41</v>
      </c>
      <c r="F519" s="97">
        <v>3.88</v>
      </c>
      <c r="G519" s="96" t="s">
        <v>42</v>
      </c>
      <c r="H519" s="97">
        <v>0</v>
      </c>
      <c r="I519" s="96" t="s">
        <v>43</v>
      </c>
      <c r="J519" s="97">
        <v>3.88</v>
      </c>
    </row>
    <row r="520" spans="1:10" s="86" customFormat="1" ht="15" customHeight="1" thickBot="1" x14ac:dyDescent="0.35">
      <c r="A520" s="134"/>
      <c r="B520" s="134"/>
      <c r="C520" s="134"/>
      <c r="D520" s="134"/>
      <c r="E520" s="134" t="s">
        <v>44</v>
      </c>
      <c r="F520" s="133">
        <v>16.64</v>
      </c>
      <c r="G520" s="134"/>
      <c r="H520" s="173" t="s">
        <v>45</v>
      </c>
      <c r="I520" s="173"/>
      <c r="J520" s="133">
        <v>74.400000000000006</v>
      </c>
    </row>
    <row r="521" spans="1:10" s="86" customFormat="1" ht="18" customHeight="1" thickTop="1" x14ac:dyDescent="0.3">
      <c r="A521" s="115" t="s">
        <v>402</v>
      </c>
      <c r="B521" s="116" t="s">
        <v>17</v>
      </c>
      <c r="C521" s="115" t="s">
        <v>18</v>
      </c>
      <c r="D521" s="115" t="s">
        <v>5</v>
      </c>
      <c r="E521" s="175" t="s">
        <v>37</v>
      </c>
      <c r="F521" s="175"/>
      <c r="G521" s="117" t="s">
        <v>19</v>
      </c>
      <c r="H521" s="116" t="s">
        <v>20</v>
      </c>
      <c r="I521" s="116" t="s">
        <v>21</v>
      </c>
      <c r="J521" s="116" t="s">
        <v>6</v>
      </c>
    </row>
    <row r="522" spans="1:10" s="86" customFormat="1" ht="21" customHeight="1" x14ac:dyDescent="0.3">
      <c r="A522" s="125" t="s">
        <v>38</v>
      </c>
      <c r="B522" s="126" t="s">
        <v>403</v>
      </c>
      <c r="C522" s="125" t="s">
        <v>25</v>
      </c>
      <c r="D522" s="125" t="s">
        <v>404</v>
      </c>
      <c r="E522" s="176" t="s">
        <v>62</v>
      </c>
      <c r="F522" s="176"/>
      <c r="G522" s="127" t="s">
        <v>30</v>
      </c>
      <c r="H522" s="128">
        <v>1</v>
      </c>
      <c r="I522" s="129">
        <v>163.88</v>
      </c>
      <c r="J522" s="129">
        <v>163.88</v>
      </c>
    </row>
    <row r="523" spans="1:10" s="86" customFormat="1" ht="27" customHeight="1" x14ac:dyDescent="0.3">
      <c r="A523" s="98" t="s">
        <v>46</v>
      </c>
      <c r="B523" s="99" t="s">
        <v>66</v>
      </c>
      <c r="C523" s="98" t="s">
        <v>27</v>
      </c>
      <c r="D523" s="98" t="s">
        <v>67</v>
      </c>
      <c r="E523" s="177" t="s">
        <v>49</v>
      </c>
      <c r="F523" s="177"/>
      <c r="G523" s="100" t="s">
        <v>50</v>
      </c>
      <c r="H523" s="101">
        <v>0.1</v>
      </c>
      <c r="I523" s="102">
        <v>19.89</v>
      </c>
      <c r="J523" s="102">
        <v>1.98</v>
      </c>
    </row>
    <row r="524" spans="1:10" s="86" customFormat="1" ht="27" customHeight="1" x14ac:dyDescent="0.3">
      <c r="A524" s="98" t="s">
        <v>46</v>
      </c>
      <c r="B524" s="99" t="s">
        <v>64</v>
      </c>
      <c r="C524" s="98" t="s">
        <v>27</v>
      </c>
      <c r="D524" s="98" t="s">
        <v>65</v>
      </c>
      <c r="E524" s="177" t="s">
        <v>49</v>
      </c>
      <c r="F524" s="177"/>
      <c r="G524" s="100" t="s">
        <v>50</v>
      </c>
      <c r="H524" s="101">
        <v>0.2</v>
      </c>
      <c r="I524" s="102">
        <v>24.08</v>
      </c>
      <c r="J524" s="102">
        <v>4.8099999999999996</v>
      </c>
    </row>
    <row r="525" spans="1:10" s="86" customFormat="1" ht="21" customHeight="1" x14ac:dyDescent="0.3">
      <c r="A525" s="91" t="s">
        <v>39</v>
      </c>
      <c r="B525" s="92" t="s">
        <v>948</v>
      </c>
      <c r="C525" s="91" t="s">
        <v>25</v>
      </c>
      <c r="D525" s="91" t="s">
        <v>949</v>
      </c>
      <c r="E525" s="174" t="s">
        <v>950</v>
      </c>
      <c r="F525" s="174"/>
      <c r="G525" s="93" t="s">
        <v>30</v>
      </c>
      <c r="H525" s="94">
        <v>1</v>
      </c>
      <c r="I525" s="95">
        <v>157.09</v>
      </c>
      <c r="J525" s="95">
        <v>157.09</v>
      </c>
    </row>
    <row r="526" spans="1:10" s="86" customFormat="1" ht="27.6" x14ac:dyDescent="0.3">
      <c r="A526" s="96"/>
      <c r="B526" s="96"/>
      <c r="C526" s="96"/>
      <c r="D526" s="96"/>
      <c r="E526" s="96" t="s">
        <v>41</v>
      </c>
      <c r="F526" s="97">
        <v>4.62</v>
      </c>
      <c r="G526" s="96" t="s">
        <v>42</v>
      </c>
      <c r="H526" s="97">
        <v>0</v>
      </c>
      <c r="I526" s="96" t="s">
        <v>43</v>
      </c>
      <c r="J526" s="97">
        <v>4.62</v>
      </c>
    </row>
    <row r="527" spans="1:10" s="86" customFormat="1" ht="15" customHeight="1" thickBot="1" x14ac:dyDescent="0.35">
      <c r="A527" s="134"/>
      <c r="B527" s="134"/>
      <c r="C527" s="134"/>
      <c r="D527" s="134"/>
      <c r="E527" s="134" t="s">
        <v>44</v>
      </c>
      <c r="F527" s="133">
        <v>47.23</v>
      </c>
      <c r="G527" s="134"/>
      <c r="H527" s="173" t="s">
        <v>45</v>
      </c>
      <c r="I527" s="173"/>
      <c r="J527" s="133">
        <v>211.10999999999999</v>
      </c>
    </row>
    <row r="528" spans="1:10" s="86" customFormat="1" ht="18" customHeight="1" thickTop="1" x14ac:dyDescent="0.3">
      <c r="A528" s="115" t="s">
        <v>405</v>
      </c>
      <c r="B528" s="116" t="s">
        <v>17</v>
      </c>
      <c r="C528" s="115" t="s">
        <v>18</v>
      </c>
      <c r="D528" s="115" t="s">
        <v>5</v>
      </c>
      <c r="E528" s="175" t="s">
        <v>37</v>
      </c>
      <c r="F528" s="175"/>
      <c r="G528" s="117" t="s">
        <v>19</v>
      </c>
      <c r="H528" s="116" t="s">
        <v>20</v>
      </c>
      <c r="I528" s="116" t="s">
        <v>21</v>
      </c>
      <c r="J528" s="116" t="s">
        <v>6</v>
      </c>
    </row>
    <row r="529" spans="1:10" s="86" customFormat="1" ht="39" customHeight="1" x14ac:dyDescent="0.3">
      <c r="A529" s="125" t="s">
        <v>38</v>
      </c>
      <c r="B529" s="126" t="s">
        <v>247</v>
      </c>
      <c r="C529" s="125" t="s">
        <v>27</v>
      </c>
      <c r="D529" s="125" t="s">
        <v>248</v>
      </c>
      <c r="E529" s="176" t="s">
        <v>63</v>
      </c>
      <c r="F529" s="176"/>
      <c r="G529" s="127" t="s">
        <v>30</v>
      </c>
      <c r="H529" s="128">
        <v>1</v>
      </c>
      <c r="I529" s="129">
        <v>84.04</v>
      </c>
      <c r="J529" s="129">
        <v>84.04</v>
      </c>
    </row>
    <row r="530" spans="1:10" s="86" customFormat="1" ht="27" customHeight="1" x14ac:dyDescent="0.3">
      <c r="A530" s="98" t="s">
        <v>46</v>
      </c>
      <c r="B530" s="99" t="s">
        <v>66</v>
      </c>
      <c r="C530" s="98" t="s">
        <v>27</v>
      </c>
      <c r="D530" s="98" t="s">
        <v>67</v>
      </c>
      <c r="E530" s="177" t="s">
        <v>49</v>
      </c>
      <c r="F530" s="177"/>
      <c r="G530" s="100" t="s">
        <v>50</v>
      </c>
      <c r="H530" s="101">
        <v>0.25309999999999999</v>
      </c>
      <c r="I530" s="102">
        <v>19.89</v>
      </c>
      <c r="J530" s="102">
        <v>5.03</v>
      </c>
    </row>
    <row r="531" spans="1:10" s="86" customFormat="1" ht="27" customHeight="1" x14ac:dyDescent="0.3">
      <c r="A531" s="98" t="s">
        <v>46</v>
      </c>
      <c r="B531" s="99" t="s">
        <v>64</v>
      </c>
      <c r="C531" s="98" t="s">
        <v>27</v>
      </c>
      <c r="D531" s="98" t="s">
        <v>65</v>
      </c>
      <c r="E531" s="177" t="s">
        <v>49</v>
      </c>
      <c r="F531" s="177"/>
      <c r="G531" s="100" t="s">
        <v>50</v>
      </c>
      <c r="H531" s="101">
        <v>0.25309999999999999</v>
      </c>
      <c r="I531" s="102">
        <v>24.08</v>
      </c>
      <c r="J531" s="102">
        <v>6.09</v>
      </c>
    </row>
    <row r="532" spans="1:10" s="86" customFormat="1" ht="27" customHeight="1" x14ac:dyDescent="0.3">
      <c r="A532" s="91" t="s">
        <v>39</v>
      </c>
      <c r="B532" s="92" t="s">
        <v>249</v>
      </c>
      <c r="C532" s="91" t="s">
        <v>27</v>
      </c>
      <c r="D532" s="91" t="s">
        <v>951</v>
      </c>
      <c r="E532" s="174" t="s">
        <v>40</v>
      </c>
      <c r="F532" s="174"/>
      <c r="G532" s="93" t="s">
        <v>30</v>
      </c>
      <c r="H532" s="94">
        <v>1</v>
      </c>
      <c r="I532" s="95">
        <v>72.92</v>
      </c>
      <c r="J532" s="95">
        <v>72.92</v>
      </c>
    </row>
    <row r="533" spans="1:10" s="86" customFormat="1" ht="27.6" x14ac:dyDescent="0.3">
      <c r="A533" s="96"/>
      <c r="B533" s="96"/>
      <c r="C533" s="96"/>
      <c r="D533" s="96"/>
      <c r="E533" s="96" t="s">
        <v>41</v>
      </c>
      <c r="F533" s="97">
        <v>7.43</v>
      </c>
      <c r="G533" s="96" t="s">
        <v>42</v>
      </c>
      <c r="H533" s="97">
        <v>0</v>
      </c>
      <c r="I533" s="96" t="s">
        <v>43</v>
      </c>
      <c r="J533" s="97">
        <v>7.43</v>
      </c>
    </row>
    <row r="534" spans="1:10" s="86" customFormat="1" ht="15" customHeight="1" thickBot="1" x14ac:dyDescent="0.35">
      <c r="A534" s="134"/>
      <c r="B534" s="134"/>
      <c r="C534" s="134"/>
      <c r="D534" s="134"/>
      <c r="E534" s="134" t="s">
        <v>44</v>
      </c>
      <c r="F534" s="133">
        <v>24.22</v>
      </c>
      <c r="G534" s="134"/>
      <c r="H534" s="173" t="s">
        <v>45</v>
      </c>
      <c r="I534" s="173"/>
      <c r="J534" s="133">
        <v>108.26</v>
      </c>
    </row>
    <row r="535" spans="1:10" s="86" customFormat="1" ht="18" customHeight="1" thickTop="1" x14ac:dyDescent="0.3">
      <c r="A535" s="115" t="s">
        <v>406</v>
      </c>
      <c r="B535" s="116" t="s">
        <v>17</v>
      </c>
      <c r="C535" s="115" t="s">
        <v>18</v>
      </c>
      <c r="D535" s="115" t="s">
        <v>5</v>
      </c>
      <c r="E535" s="175" t="s">
        <v>37</v>
      </c>
      <c r="F535" s="175"/>
      <c r="G535" s="117" t="s">
        <v>19</v>
      </c>
      <c r="H535" s="116" t="s">
        <v>20</v>
      </c>
      <c r="I535" s="116" t="s">
        <v>21</v>
      </c>
      <c r="J535" s="116" t="s">
        <v>6</v>
      </c>
    </row>
    <row r="536" spans="1:10" s="86" customFormat="1" ht="39" customHeight="1" x14ac:dyDescent="0.3">
      <c r="A536" s="125" t="s">
        <v>38</v>
      </c>
      <c r="B536" s="126" t="s">
        <v>407</v>
      </c>
      <c r="C536" s="125" t="s">
        <v>27</v>
      </c>
      <c r="D536" s="125" t="s">
        <v>408</v>
      </c>
      <c r="E536" s="176" t="s">
        <v>63</v>
      </c>
      <c r="F536" s="176"/>
      <c r="G536" s="127" t="s">
        <v>29</v>
      </c>
      <c r="H536" s="128">
        <v>1</v>
      </c>
      <c r="I536" s="129">
        <v>11.52</v>
      </c>
      <c r="J536" s="129">
        <v>11.52</v>
      </c>
    </row>
    <row r="537" spans="1:10" s="86" customFormat="1" ht="27" customHeight="1" x14ac:dyDescent="0.3">
      <c r="A537" s="98" t="s">
        <v>46</v>
      </c>
      <c r="B537" s="99" t="s">
        <v>66</v>
      </c>
      <c r="C537" s="98" t="s">
        <v>27</v>
      </c>
      <c r="D537" s="98" t="s">
        <v>67</v>
      </c>
      <c r="E537" s="177" t="s">
        <v>49</v>
      </c>
      <c r="F537" s="177"/>
      <c r="G537" s="100" t="s">
        <v>50</v>
      </c>
      <c r="H537" s="101">
        <v>0.122</v>
      </c>
      <c r="I537" s="102">
        <v>19.89</v>
      </c>
      <c r="J537" s="102">
        <v>2.42</v>
      </c>
    </row>
    <row r="538" spans="1:10" s="86" customFormat="1" ht="27" customHeight="1" x14ac:dyDescent="0.3">
      <c r="A538" s="98" t="s">
        <v>46</v>
      </c>
      <c r="B538" s="99" t="s">
        <v>64</v>
      </c>
      <c r="C538" s="98" t="s">
        <v>27</v>
      </c>
      <c r="D538" s="98" t="s">
        <v>65</v>
      </c>
      <c r="E538" s="177" t="s">
        <v>49</v>
      </c>
      <c r="F538" s="177"/>
      <c r="G538" s="100" t="s">
        <v>50</v>
      </c>
      <c r="H538" s="101">
        <v>0.122</v>
      </c>
      <c r="I538" s="102">
        <v>24.08</v>
      </c>
      <c r="J538" s="102">
        <v>2.93</v>
      </c>
    </row>
    <row r="539" spans="1:10" s="86" customFormat="1" ht="27" customHeight="1" x14ac:dyDescent="0.3">
      <c r="A539" s="98" t="s">
        <v>46</v>
      </c>
      <c r="B539" s="99" t="s">
        <v>545</v>
      </c>
      <c r="C539" s="98" t="s">
        <v>27</v>
      </c>
      <c r="D539" s="98" t="s">
        <v>546</v>
      </c>
      <c r="E539" s="177" t="s">
        <v>87</v>
      </c>
      <c r="F539" s="177"/>
      <c r="G539" s="100" t="s">
        <v>29</v>
      </c>
      <c r="H539" s="101">
        <v>1</v>
      </c>
      <c r="I539" s="102">
        <v>2.92</v>
      </c>
      <c r="J539" s="102">
        <v>2.92</v>
      </c>
    </row>
    <row r="540" spans="1:10" s="86" customFormat="1" ht="21" customHeight="1" x14ac:dyDescent="0.3">
      <c r="A540" s="91" t="s">
        <v>39</v>
      </c>
      <c r="B540" s="92" t="s">
        <v>952</v>
      </c>
      <c r="C540" s="91" t="s">
        <v>27</v>
      </c>
      <c r="D540" s="91" t="s">
        <v>953</v>
      </c>
      <c r="E540" s="174" t="s">
        <v>40</v>
      </c>
      <c r="F540" s="174"/>
      <c r="G540" s="93" t="s">
        <v>29</v>
      </c>
      <c r="H540" s="94">
        <v>1.0538000000000001</v>
      </c>
      <c r="I540" s="95">
        <v>3.09</v>
      </c>
      <c r="J540" s="95">
        <v>3.25</v>
      </c>
    </row>
    <row r="541" spans="1:10" s="86" customFormat="1" ht="27.6" x14ac:dyDescent="0.3">
      <c r="A541" s="96"/>
      <c r="B541" s="96"/>
      <c r="C541" s="96"/>
      <c r="D541" s="96"/>
      <c r="E541" s="96" t="s">
        <v>41</v>
      </c>
      <c r="F541" s="97">
        <v>4.83</v>
      </c>
      <c r="G541" s="96" t="s">
        <v>42</v>
      </c>
      <c r="H541" s="97">
        <v>0</v>
      </c>
      <c r="I541" s="96" t="s">
        <v>43</v>
      </c>
      <c r="J541" s="97">
        <v>4.83</v>
      </c>
    </row>
    <row r="542" spans="1:10" s="86" customFormat="1" ht="15" customHeight="1" thickBot="1" x14ac:dyDescent="0.35">
      <c r="A542" s="134"/>
      <c r="B542" s="134"/>
      <c r="C542" s="134"/>
      <c r="D542" s="134"/>
      <c r="E542" s="134" t="s">
        <v>44</v>
      </c>
      <c r="F542" s="133">
        <v>3.32</v>
      </c>
      <c r="G542" s="134"/>
      <c r="H542" s="173" t="s">
        <v>45</v>
      </c>
      <c r="I542" s="173"/>
      <c r="J542" s="133">
        <v>14.84</v>
      </c>
    </row>
    <row r="543" spans="1:10" s="86" customFormat="1" ht="18" customHeight="1" thickTop="1" x14ac:dyDescent="0.3">
      <c r="A543" s="115" t="s">
        <v>409</v>
      </c>
      <c r="B543" s="116" t="s">
        <v>17</v>
      </c>
      <c r="C543" s="115" t="s">
        <v>18</v>
      </c>
      <c r="D543" s="115" t="s">
        <v>5</v>
      </c>
      <c r="E543" s="175" t="s">
        <v>37</v>
      </c>
      <c r="F543" s="175"/>
      <c r="G543" s="117" t="s">
        <v>19</v>
      </c>
      <c r="H543" s="116" t="s">
        <v>20</v>
      </c>
      <c r="I543" s="116" t="s">
        <v>21</v>
      </c>
      <c r="J543" s="116" t="s">
        <v>6</v>
      </c>
    </row>
    <row r="544" spans="1:10" s="86" customFormat="1" ht="27" customHeight="1" x14ac:dyDescent="0.3">
      <c r="A544" s="125" t="s">
        <v>38</v>
      </c>
      <c r="B544" s="126" t="s">
        <v>241</v>
      </c>
      <c r="C544" s="125" t="s">
        <v>27</v>
      </c>
      <c r="D544" s="125" t="s">
        <v>242</v>
      </c>
      <c r="E544" s="176" t="s">
        <v>87</v>
      </c>
      <c r="F544" s="176"/>
      <c r="G544" s="127" t="s">
        <v>30</v>
      </c>
      <c r="H544" s="128">
        <v>1</v>
      </c>
      <c r="I544" s="129">
        <v>57.06</v>
      </c>
      <c r="J544" s="129">
        <v>57.06</v>
      </c>
    </row>
    <row r="545" spans="1:10" s="86" customFormat="1" ht="27" customHeight="1" x14ac:dyDescent="0.3">
      <c r="A545" s="98" t="s">
        <v>46</v>
      </c>
      <c r="B545" s="99" t="s">
        <v>243</v>
      </c>
      <c r="C545" s="98" t="s">
        <v>27</v>
      </c>
      <c r="D545" s="98" t="s">
        <v>244</v>
      </c>
      <c r="E545" s="177" t="s">
        <v>70</v>
      </c>
      <c r="F545" s="177"/>
      <c r="G545" s="100" t="s">
        <v>28</v>
      </c>
      <c r="H545" s="101">
        <v>1.41E-2</v>
      </c>
      <c r="I545" s="102">
        <v>208.4</v>
      </c>
      <c r="J545" s="102">
        <v>2.93</v>
      </c>
    </row>
    <row r="546" spans="1:10" s="86" customFormat="1" ht="27" customHeight="1" x14ac:dyDescent="0.3">
      <c r="A546" s="98" t="s">
        <v>46</v>
      </c>
      <c r="B546" s="99" t="s">
        <v>51</v>
      </c>
      <c r="C546" s="98" t="s">
        <v>27</v>
      </c>
      <c r="D546" s="98" t="s">
        <v>52</v>
      </c>
      <c r="E546" s="177" t="s">
        <v>49</v>
      </c>
      <c r="F546" s="177"/>
      <c r="G546" s="100" t="s">
        <v>50</v>
      </c>
      <c r="H546" s="101">
        <v>0.1384</v>
      </c>
      <c r="I546" s="102">
        <v>23.82</v>
      </c>
      <c r="J546" s="102">
        <v>3.29</v>
      </c>
    </row>
    <row r="547" spans="1:10" s="86" customFormat="1" ht="27" customHeight="1" x14ac:dyDescent="0.3">
      <c r="A547" s="98" t="s">
        <v>46</v>
      </c>
      <c r="B547" s="99" t="s">
        <v>47</v>
      </c>
      <c r="C547" s="98" t="s">
        <v>27</v>
      </c>
      <c r="D547" s="98" t="s">
        <v>48</v>
      </c>
      <c r="E547" s="177" t="s">
        <v>49</v>
      </c>
      <c r="F547" s="177"/>
      <c r="G547" s="100" t="s">
        <v>50</v>
      </c>
      <c r="H547" s="101">
        <v>0.10879999999999999</v>
      </c>
      <c r="I547" s="102">
        <v>19.11</v>
      </c>
      <c r="J547" s="102">
        <v>2.0699999999999998</v>
      </c>
    </row>
    <row r="548" spans="1:10" s="86" customFormat="1" ht="27" customHeight="1" x14ac:dyDescent="0.3">
      <c r="A548" s="91" t="s">
        <v>39</v>
      </c>
      <c r="B548" s="92" t="s">
        <v>245</v>
      </c>
      <c r="C548" s="91" t="s">
        <v>27</v>
      </c>
      <c r="D548" s="91" t="s">
        <v>246</v>
      </c>
      <c r="E548" s="174" t="s">
        <v>40</v>
      </c>
      <c r="F548" s="174"/>
      <c r="G548" s="93" t="s">
        <v>30</v>
      </c>
      <c r="H548" s="94">
        <v>1</v>
      </c>
      <c r="I548" s="95">
        <v>48.77</v>
      </c>
      <c r="J548" s="95">
        <v>48.77</v>
      </c>
    </row>
    <row r="549" spans="1:10" s="86" customFormat="1" ht="27.6" x14ac:dyDescent="0.3">
      <c r="A549" s="96"/>
      <c r="B549" s="96"/>
      <c r="C549" s="96"/>
      <c r="D549" s="96"/>
      <c r="E549" s="96" t="s">
        <v>41</v>
      </c>
      <c r="F549" s="97">
        <v>4.59</v>
      </c>
      <c r="G549" s="96" t="s">
        <v>42</v>
      </c>
      <c r="H549" s="97">
        <v>0</v>
      </c>
      <c r="I549" s="96" t="s">
        <v>43</v>
      </c>
      <c r="J549" s="97">
        <v>4.59</v>
      </c>
    </row>
    <row r="550" spans="1:10" s="86" customFormat="1" ht="15" customHeight="1" thickBot="1" x14ac:dyDescent="0.35">
      <c r="A550" s="134"/>
      <c r="B550" s="134"/>
      <c r="C550" s="134"/>
      <c r="D550" s="134"/>
      <c r="E550" s="134" t="s">
        <v>44</v>
      </c>
      <c r="F550" s="133">
        <v>16.440000000000001</v>
      </c>
      <c r="G550" s="134"/>
      <c r="H550" s="173" t="s">
        <v>45</v>
      </c>
      <c r="I550" s="173"/>
      <c r="J550" s="133">
        <v>73.5</v>
      </c>
    </row>
    <row r="551" spans="1:10" s="86" customFormat="1" ht="18" customHeight="1" thickTop="1" x14ac:dyDescent="0.3">
      <c r="A551" s="115" t="s">
        <v>410</v>
      </c>
      <c r="B551" s="116" t="s">
        <v>17</v>
      </c>
      <c r="C551" s="115" t="s">
        <v>18</v>
      </c>
      <c r="D551" s="115" t="s">
        <v>5</v>
      </c>
      <c r="E551" s="175" t="s">
        <v>37</v>
      </c>
      <c r="F551" s="175"/>
      <c r="G551" s="117" t="s">
        <v>19</v>
      </c>
      <c r="H551" s="116" t="s">
        <v>20</v>
      </c>
      <c r="I551" s="116" t="s">
        <v>21</v>
      </c>
      <c r="J551" s="116" t="s">
        <v>6</v>
      </c>
    </row>
    <row r="552" spans="1:10" s="86" customFormat="1" ht="39" customHeight="1" x14ac:dyDescent="0.3">
      <c r="A552" s="125" t="s">
        <v>38</v>
      </c>
      <c r="B552" s="126" t="s">
        <v>250</v>
      </c>
      <c r="C552" s="125" t="s">
        <v>27</v>
      </c>
      <c r="D552" s="125" t="s">
        <v>251</v>
      </c>
      <c r="E552" s="176" t="s">
        <v>63</v>
      </c>
      <c r="F552" s="176"/>
      <c r="G552" s="127" t="s">
        <v>29</v>
      </c>
      <c r="H552" s="128">
        <v>1</v>
      </c>
      <c r="I552" s="129">
        <v>34.47</v>
      </c>
      <c r="J552" s="129">
        <v>34.47</v>
      </c>
    </row>
    <row r="553" spans="1:10" s="86" customFormat="1" ht="27" customHeight="1" x14ac:dyDescent="0.3">
      <c r="A553" s="98" t="s">
        <v>46</v>
      </c>
      <c r="B553" s="99" t="s">
        <v>66</v>
      </c>
      <c r="C553" s="98" t="s">
        <v>27</v>
      </c>
      <c r="D553" s="98" t="s">
        <v>67</v>
      </c>
      <c r="E553" s="177" t="s">
        <v>49</v>
      </c>
      <c r="F553" s="177"/>
      <c r="G553" s="100" t="s">
        <v>50</v>
      </c>
      <c r="H553" s="101">
        <v>9.5699999999999993E-2</v>
      </c>
      <c r="I553" s="102">
        <v>19.89</v>
      </c>
      <c r="J553" s="102">
        <v>1.9</v>
      </c>
    </row>
    <row r="554" spans="1:10" s="86" customFormat="1" ht="27" customHeight="1" x14ac:dyDescent="0.3">
      <c r="A554" s="98" t="s">
        <v>46</v>
      </c>
      <c r="B554" s="99" t="s">
        <v>64</v>
      </c>
      <c r="C554" s="98" t="s">
        <v>27</v>
      </c>
      <c r="D554" s="98" t="s">
        <v>65</v>
      </c>
      <c r="E554" s="177" t="s">
        <v>49</v>
      </c>
      <c r="F554" s="177"/>
      <c r="G554" s="100" t="s">
        <v>50</v>
      </c>
      <c r="H554" s="101">
        <v>9.5699999999999993E-2</v>
      </c>
      <c r="I554" s="102">
        <v>24.08</v>
      </c>
      <c r="J554" s="102">
        <v>2.2999999999999998</v>
      </c>
    </row>
    <row r="555" spans="1:10" s="86" customFormat="1" ht="27" customHeight="1" x14ac:dyDescent="0.3">
      <c r="A555" s="98" t="s">
        <v>46</v>
      </c>
      <c r="B555" s="99" t="s">
        <v>252</v>
      </c>
      <c r="C555" s="98" t="s">
        <v>27</v>
      </c>
      <c r="D555" s="98" t="s">
        <v>253</v>
      </c>
      <c r="E555" s="177" t="s">
        <v>63</v>
      </c>
      <c r="F555" s="177"/>
      <c r="G555" s="100" t="s">
        <v>30</v>
      </c>
      <c r="H555" s="101">
        <v>0.5</v>
      </c>
      <c r="I555" s="102">
        <v>22.67</v>
      </c>
      <c r="J555" s="102">
        <v>11.33</v>
      </c>
    </row>
    <row r="556" spans="1:10" s="86" customFormat="1" ht="21" customHeight="1" x14ac:dyDescent="0.3">
      <c r="A556" s="91" t="s">
        <v>39</v>
      </c>
      <c r="B556" s="92" t="s">
        <v>254</v>
      </c>
      <c r="C556" s="91" t="s">
        <v>27</v>
      </c>
      <c r="D556" s="91" t="s">
        <v>255</v>
      </c>
      <c r="E556" s="174" t="s">
        <v>40</v>
      </c>
      <c r="F556" s="174"/>
      <c r="G556" s="93" t="s">
        <v>29</v>
      </c>
      <c r="H556" s="94">
        <v>1.05</v>
      </c>
      <c r="I556" s="95">
        <v>18.04</v>
      </c>
      <c r="J556" s="95">
        <v>18.940000000000001</v>
      </c>
    </row>
    <row r="557" spans="1:10" s="86" customFormat="1" ht="27.6" x14ac:dyDescent="0.3">
      <c r="A557" s="96"/>
      <c r="B557" s="96"/>
      <c r="C557" s="96"/>
      <c r="D557" s="96"/>
      <c r="E557" s="96" t="s">
        <v>41</v>
      </c>
      <c r="F557" s="97">
        <v>7.44</v>
      </c>
      <c r="G557" s="96" t="s">
        <v>42</v>
      </c>
      <c r="H557" s="97">
        <v>0</v>
      </c>
      <c r="I557" s="96" t="s">
        <v>43</v>
      </c>
      <c r="J557" s="97">
        <v>7.44</v>
      </c>
    </row>
    <row r="558" spans="1:10" s="86" customFormat="1" ht="15" customHeight="1" thickBot="1" x14ac:dyDescent="0.35">
      <c r="A558" s="134"/>
      <c r="B558" s="134"/>
      <c r="C558" s="134"/>
      <c r="D558" s="134"/>
      <c r="E558" s="134" t="s">
        <v>44</v>
      </c>
      <c r="F558" s="133">
        <v>9.93</v>
      </c>
      <c r="G558" s="134"/>
      <c r="H558" s="173" t="s">
        <v>45</v>
      </c>
      <c r="I558" s="173"/>
      <c r="J558" s="133">
        <v>44.4</v>
      </c>
    </row>
    <row r="559" spans="1:10" s="86" customFormat="1" ht="18" customHeight="1" thickTop="1" x14ac:dyDescent="0.3">
      <c r="A559" s="115" t="s">
        <v>411</v>
      </c>
      <c r="B559" s="116" t="s">
        <v>17</v>
      </c>
      <c r="C559" s="115" t="s">
        <v>18</v>
      </c>
      <c r="D559" s="115" t="s">
        <v>5</v>
      </c>
      <c r="E559" s="175" t="s">
        <v>37</v>
      </c>
      <c r="F559" s="175"/>
      <c r="G559" s="117" t="s">
        <v>19</v>
      </c>
      <c r="H559" s="116" t="s">
        <v>20</v>
      </c>
      <c r="I559" s="116" t="s">
        <v>21</v>
      </c>
      <c r="J559" s="116" t="s">
        <v>6</v>
      </c>
    </row>
    <row r="560" spans="1:10" s="86" customFormat="1" ht="39" customHeight="1" x14ac:dyDescent="0.3">
      <c r="A560" s="125" t="s">
        <v>38</v>
      </c>
      <c r="B560" s="126" t="s">
        <v>412</v>
      </c>
      <c r="C560" s="125" t="s">
        <v>27</v>
      </c>
      <c r="D560" s="125" t="s">
        <v>413</v>
      </c>
      <c r="E560" s="176" t="s">
        <v>63</v>
      </c>
      <c r="F560" s="176"/>
      <c r="G560" s="127" t="s">
        <v>30</v>
      </c>
      <c r="H560" s="128">
        <v>1</v>
      </c>
      <c r="I560" s="129">
        <v>18.239999999999998</v>
      </c>
      <c r="J560" s="129">
        <v>18.239999999999998</v>
      </c>
    </row>
    <row r="561" spans="1:10" s="86" customFormat="1" ht="27" customHeight="1" x14ac:dyDescent="0.3">
      <c r="A561" s="98" t="s">
        <v>46</v>
      </c>
      <c r="B561" s="99" t="s">
        <v>66</v>
      </c>
      <c r="C561" s="98" t="s">
        <v>27</v>
      </c>
      <c r="D561" s="98" t="s">
        <v>67</v>
      </c>
      <c r="E561" s="177" t="s">
        <v>49</v>
      </c>
      <c r="F561" s="177"/>
      <c r="G561" s="100" t="s">
        <v>50</v>
      </c>
      <c r="H561" s="101">
        <v>0.3</v>
      </c>
      <c r="I561" s="102">
        <v>19.89</v>
      </c>
      <c r="J561" s="102">
        <v>5.96</v>
      </c>
    </row>
    <row r="562" spans="1:10" s="86" customFormat="1" ht="27" customHeight="1" x14ac:dyDescent="0.3">
      <c r="A562" s="98" t="s">
        <v>46</v>
      </c>
      <c r="B562" s="99" t="s">
        <v>64</v>
      </c>
      <c r="C562" s="98" t="s">
        <v>27</v>
      </c>
      <c r="D562" s="98" t="s">
        <v>65</v>
      </c>
      <c r="E562" s="177" t="s">
        <v>49</v>
      </c>
      <c r="F562" s="177"/>
      <c r="G562" s="100" t="s">
        <v>50</v>
      </c>
      <c r="H562" s="101">
        <v>0.3</v>
      </c>
      <c r="I562" s="102">
        <v>24.08</v>
      </c>
      <c r="J562" s="102">
        <v>7.22</v>
      </c>
    </row>
    <row r="563" spans="1:10" s="86" customFormat="1" ht="21" customHeight="1" x14ac:dyDescent="0.3">
      <c r="A563" s="91" t="s">
        <v>39</v>
      </c>
      <c r="B563" s="92" t="s">
        <v>954</v>
      </c>
      <c r="C563" s="91" t="s">
        <v>27</v>
      </c>
      <c r="D563" s="91" t="s">
        <v>955</v>
      </c>
      <c r="E563" s="174" t="s">
        <v>40</v>
      </c>
      <c r="F563" s="174"/>
      <c r="G563" s="93" t="s">
        <v>30</v>
      </c>
      <c r="H563" s="94">
        <v>1</v>
      </c>
      <c r="I563" s="95">
        <v>5.0599999999999996</v>
      </c>
      <c r="J563" s="95">
        <v>5.0599999999999996</v>
      </c>
    </row>
    <row r="564" spans="1:10" s="86" customFormat="1" ht="27.6" x14ac:dyDescent="0.3">
      <c r="A564" s="96"/>
      <c r="B564" s="96"/>
      <c r="C564" s="96"/>
      <c r="D564" s="96"/>
      <c r="E564" s="96" t="s">
        <v>41</v>
      </c>
      <c r="F564" s="97">
        <v>8.82</v>
      </c>
      <c r="G564" s="96" t="s">
        <v>42</v>
      </c>
      <c r="H564" s="97">
        <v>0</v>
      </c>
      <c r="I564" s="96" t="s">
        <v>43</v>
      </c>
      <c r="J564" s="97">
        <v>8.82</v>
      </c>
    </row>
    <row r="565" spans="1:10" s="86" customFormat="1" ht="15" customHeight="1" thickBot="1" x14ac:dyDescent="0.35">
      <c r="A565" s="134"/>
      <c r="B565" s="134"/>
      <c r="C565" s="134"/>
      <c r="D565" s="134"/>
      <c r="E565" s="134" t="s">
        <v>44</v>
      </c>
      <c r="F565" s="133">
        <v>5.25</v>
      </c>
      <c r="G565" s="134"/>
      <c r="H565" s="173" t="s">
        <v>45</v>
      </c>
      <c r="I565" s="173"/>
      <c r="J565" s="133">
        <v>23.49</v>
      </c>
    </row>
    <row r="566" spans="1:10" s="86" customFormat="1" ht="18" customHeight="1" thickTop="1" x14ac:dyDescent="0.3">
      <c r="A566" s="115" t="s">
        <v>415</v>
      </c>
      <c r="B566" s="116" t="s">
        <v>17</v>
      </c>
      <c r="C566" s="115" t="s">
        <v>18</v>
      </c>
      <c r="D566" s="115" t="s">
        <v>5</v>
      </c>
      <c r="E566" s="175" t="s">
        <v>37</v>
      </c>
      <c r="F566" s="175"/>
      <c r="G566" s="117" t="s">
        <v>19</v>
      </c>
      <c r="H566" s="116" t="s">
        <v>20</v>
      </c>
      <c r="I566" s="116" t="s">
        <v>21</v>
      </c>
      <c r="J566" s="116" t="s">
        <v>6</v>
      </c>
    </row>
    <row r="567" spans="1:10" s="86" customFormat="1" ht="39" customHeight="1" x14ac:dyDescent="0.3">
      <c r="A567" s="125" t="s">
        <v>38</v>
      </c>
      <c r="B567" s="126" t="s">
        <v>416</v>
      </c>
      <c r="C567" s="125" t="s">
        <v>27</v>
      </c>
      <c r="D567" s="125" t="s">
        <v>417</v>
      </c>
      <c r="E567" s="176" t="s">
        <v>63</v>
      </c>
      <c r="F567" s="176"/>
      <c r="G567" s="127" t="s">
        <v>29</v>
      </c>
      <c r="H567" s="128">
        <v>1</v>
      </c>
      <c r="I567" s="129">
        <v>6.3199999999999994</v>
      </c>
      <c r="J567" s="129">
        <v>6.32</v>
      </c>
    </row>
    <row r="568" spans="1:10" s="86" customFormat="1" ht="27" customHeight="1" x14ac:dyDescent="0.3">
      <c r="A568" s="98" t="s">
        <v>46</v>
      </c>
      <c r="B568" s="99" t="s">
        <v>66</v>
      </c>
      <c r="C568" s="98" t="s">
        <v>27</v>
      </c>
      <c r="D568" s="98" t="s">
        <v>67</v>
      </c>
      <c r="E568" s="177" t="s">
        <v>49</v>
      </c>
      <c r="F568" s="177"/>
      <c r="G568" s="100" t="s">
        <v>50</v>
      </c>
      <c r="H568" s="101">
        <v>0.04</v>
      </c>
      <c r="I568" s="102">
        <v>19.89</v>
      </c>
      <c r="J568" s="102">
        <v>0.79</v>
      </c>
    </row>
    <row r="569" spans="1:10" s="86" customFormat="1" ht="27" customHeight="1" x14ac:dyDescent="0.3">
      <c r="A569" s="98" t="s">
        <v>46</v>
      </c>
      <c r="B569" s="99" t="s">
        <v>64</v>
      </c>
      <c r="C569" s="98" t="s">
        <v>27</v>
      </c>
      <c r="D569" s="98" t="s">
        <v>65</v>
      </c>
      <c r="E569" s="177" t="s">
        <v>49</v>
      </c>
      <c r="F569" s="177"/>
      <c r="G569" s="100" t="s">
        <v>50</v>
      </c>
      <c r="H569" s="101">
        <v>0.04</v>
      </c>
      <c r="I569" s="102">
        <v>24.08</v>
      </c>
      <c r="J569" s="102">
        <v>0.96</v>
      </c>
    </row>
    <row r="570" spans="1:10" s="86" customFormat="1" ht="27" customHeight="1" x14ac:dyDescent="0.3">
      <c r="A570" s="91" t="s">
        <v>39</v>
      </c>
      <c r="B570" s="92" t="s">
        <v>956</v>
      </c>
      <c r="C570" s="91" t="s">
        <v>27</v>
      </c>
      <c r="D570" s="91" t="s">
        <v>957</v>
      </c>
      <c r="E570" s="174" t="s">
        <v>40</v>
      </c>
      <c r="F570" s="174"/>
      <c r="G570" s="93" t="s">
        <v>29</v>
      </c>
      <c r="H570" s="94">
        <v>1.19</v>
      </c>
      <c r="I570" s="95">
        <v>3.79</v>
      </c>
      <c r="J570" s="95">
        <v>4.51</v>
      </c>
    </row>
    <row r="571" spans="1:10" s="86" customFormat="1" ht="21" customHeight="1" x14ac:dyDescent="0.3">
      <c r="A571" s="91" t="s">
        <v>39</v>
      </c>
      <c r="B571" s="92" t="s">
        <v>68</v>
      </c>
      <c r="C571" s="91" t="s">
        <v>27</v>
      </c>
      <c r="D571" s="91" t="s">
        <v>69</v>
      </c>
      <c r="E571" s="174" t="s">
        <v>40</v>
      </c>
      <c r="F571" s="174"/>
      <c r="G571" s="93" t="s">
        <v>30</v>
      </c>
      <c r="H571" s="94">
        <v>8.9999999999999993E-3</v>
      </c>
      <c r="I571" s="95">
        <v>7.39</v>
      </c>
      <c r="J571" s="95">
        <v>0.06</v>
      </c>
    </row>
    <row r="572" spans="1:10" s="86" customFormat="1" ht="27.6" x14ac:dyDescent="0.3">
      <c r="A572" s="96"/>
      <c r="B572" s="96"/>
      <c r="C572" s="96"/>
      <c r="D572" s="96"/>
      <c r="E572" s="96" t="s">
        <v>41</v>
      </c>
      <c r="F572" s="97">
        <v>1.17</v>
      </c>
      <c r="G572" s="96" t="s">
        <v>42</v>
      </c>
      <c r="H572" s="97">
        <v>0</v>
      </c>
      <c r="I572" s="96" t="s">
        <v>43</v>
      </c>
      <c r="J572" s="97">
        <v>1.17</v>
      </c>
    </row>
    <row r="573" spans="1:10" s="86" customFormat="1" ht="15" customHeight="1" thickBot="1" x14ac:dyDescent="0.35">
      <c r="A573" s="134"/>
      <c r="B573" s="134"/>
      <c r="C573" s="134"/>
      <c r="D573" s="134"/>
      <c r="E573" s="134" t="s">
        <v>44</v>
      </c>
      <c r="F573" s="133">
        <v>1.82</v>
      </c>
      <c r="G573" s="134"/>
      <c r="H573" s="173" t="s">
        <v>45</v>
      </c>
      <c r="I573" s="173"/>
      <c r="J573" s="133">
        <v>8.14</v>
      </c>
    </row>
    <row r="574" spans="1:10" s="86" customFormat="1" ht="18" customHeight="1" thickTop="1" x14ac:dyDescent="0.3">
      <c r="A574" s="115" t="s">
        <v>418</v>
      </c>
      <c r="B574" s="116" t="s">
        <v>17</v>
      </c>
      <c r="C574" s="115" t="s">
        <v>18</v>
      </c>
      <c r="D574" s="115" t="s">
        <v>5</v>
      </c>
      <c r="E574" s="175" t="s">
        <v>37</v>
      </c>
      <c r="F574" s="175"/>
      <c r="G574" s="117" t="s">
        <v>19</v>
      </c>
      <c r="H574" s="116" t="s">
        <v>20</v>
      </c>
      <c r="I574" s="116" t="s">
        <v>21</v>
      </c>
      <c r="J574" s="116" t="s">
        <v>6</v>
      </c>
    </row>
    <row r="575" spans="1:10" s="86" customFormat="1" ht="39" customHeight="1" x14ac:dyDescent="0.3">
      <c r="A575" s="125" t="s">
        <v>38</v>
      </c>
      <c r="B575" s="126" t="s">
        <v>419</v>
      </c>
      <c r="C575" s="125" t="s">
        <v>27</v>
      </c>
      <c r="D575" s="125" t="s">
        <v>420</v>
      </c>
      <c r="E575" s="176" t="s">
        <v>63</v>
      </c>
      <c r="F575" s="176"/>
      <c r="G575" s="127" t="s">
        <v>29</v>
      </c>
      <c r="H575" s="128">
        <v>1</v>
      </c>
      <c r="I575" s="129">
        <v>10.65</v>
      </c>
      <c r="J575" s="129">
        <v>10.65</v>
      </c>
    </row>
    <row r="576" spans="1:10" s="86" customFormat="1" ht="27" customHeight="1" x14ac:dyDescent="0.3">
      <c r="A576" s="98" t="s">
        <v>46</v>
      </c>
      <c r="B576" s="99" t="s">
        <v>66</v>
      </c>
      <c r="C576" s="98" t="s">
        <v>27</v>
      </c>
      <c r="D576" s="98" t="s">
        <v>67</v>
      </c>
      <c r="E576" s="177" t="s">
        <v>49</v>
      </c>
      <c r="F576" s="177"/>
      <c r="G576" s="100" t="s">
        <v>50</v>
      </c>
      <c r="H576" s="101">
        <v>8.9999999999999993E-3</v>
      </c>
      <c r="I576" s="102">
        <v>19.89</v>
      </c>
      <c r="J576" s="102">
        <v>0.17</v>
      </c>
    </row>
    <row r="577" spans="1:10" s="86" customFormat="1" ht="27" customHeight="1" x14ac:dyDescent="0.3">
      <c r="A577" s="98" t="s">
        <v>46</v>
      </c>
      <c r="B577" s="99" t="s">
        <v>64</v>
      </c>
      <c r="C577" s="98" t="s">
        <v>27</v>
      </c>
      <c r="D577" s="98" t="s">
        <v>65</v>
      </c>
      <c r="E577" s="177" t="s">
        <v>49</v>
      </c>
      <c r="F577" s="177"/>
      <c r="G577" s="100" t="s">
        <v>50</v>
      </c>
      <c r="H577" s="101">
        <v>8.9999999999999993E-3</v>
      </c>
      <c r="I577" s="102">
        <v>24.08</v>
      </c>
      <c r="J577" s="102">
        <v>0.21</v>
      </c>
    </row>
    <row r="578" spans="1:10" s="86" customFormat="1" ht="39" customHeight="1" x14ac:dyDescent="0.3">
      <c r="A578" s="91" t="s">
        <v>39</v>
      </c>
      <c r="B578" s="92" t="s">
        <v>958</v>
      </c>
      <c r="C578" s="91" t="s">
        <v>27</v>
      </c>
      <c r="D578" s="91" t="s">
        <v>959</v>
      </c>
      <c r="E578" s="174" t="s">
        <v>40</v>
      </c>
      <c r="F578" s="174"/>
      <c r="G578" s="93" t="s">
        <v>29</v>
      </c>
      <c r="H578" s="94">
        <v>1.0269999999999999</v>
      </c>
      <c r="I578" s="95">
        <v>9.94</v>
      </c>
      <c r="J578" s="95">
        <v>10.199999999999999</v>
      </c>
    </row>
    <row r="579" spans="1:10" s="86" customFormat="1" ht="21" customHeight="1" x14ac:dyDescent="0.3">
      <c r="A579" s="91" t="s">
        <v>39</v>
      </c>
      <c r="B579" s="92" t="s">
        <v>68</v>
      </c>
      <c r="C579" s="91" t="s">
        <v>27</v>
      </c>
      <c r="D579" s="91" t="s">
        <v>69</v>
      </c>
      <c r="E579" s="174" t="s">
        <v>40</v>
      </c>
      <c r="F579" s="174"/>
      <c r="G579" s="93" t="s">
        <v>30</v>
      </c>
      <c r="H579" s="94">
        <v>0.01</v>
      </c>
      <c r="I579" s="95">
        <v>7.39</v>
      </c>
      <c r="J579" s="95">
        <v>7.0000000000000007E-2</v>
      </c>
    </row>
    <row r="580" spans="1:10" s="86" customFormat="1" ht="27.6" x14ac:dyDescent="0.3">
      <c r="A580" s="96"/>
      <c r="B580" s="96"/>
      <c r="C580" s="96"/>
      <c r="D580" s="96"/>
      <c r="E580" s="96" t="s">
        <v>41</v>
      </c>
      <c r="F580" s="97">
        <v>0.26</v>
      </c>
      <c r="G580" s="96" t="s">
        <v>42</v>
      </c>
      <c r="H580" s="97">
        <v>0</v>
      </c>
      <c r="I580" s="96" t="s">
        <v>43</v>
      </c>
      <c r="J580" s="97">
        <v>0.26</v>
      </c>
    </row>
    <row r="581" spans="1:10" s="86" customFormat="1" ht="15" customHeight="1" thickBot="1" x14ac:dyDescent="0.35">
      <c r="A581" s="134"/>
      <c r="B581" s="134"/>
      <c r="C581" s="134"/>
      <c r="D581" s="134"/>
      <c r="E581" s="134" t="s">
        <v>44</v>
      </c>
      <c r="F581" s="133">
        <v>3.06</v>
      </c>
      <c r="G581" s="134"/>
      <c r="H581" s="173" t="s">
        <v>45</v>
      </c>
      <c r="I581" s="173"/>
      <c r="J581" s="133">
        <v>13.71</v>
      </c>
    </row>
    <row r="582" spans="1:10" s="86" customFormat="1" ht="18" customHeight="1" thickTop="1" x14ac:dyDescent="0.3">
      <c r="A582" s="115" t="s">
        <v>421</v>
      </c>
      <c r="B582" s="116" t="s">
        <v>17</v>
      </c>
      <c r="C582" s="115" t="s">
        <v>18</v>
      </c>
      <c r="D582" s="115" t="s">
        <v>5</v>
      </c>
      <c r="E582" s="175" t="s">
        <v>37</v>
      </c>
      <c r="F582" s="175"/>
      <c r="G582" s="117" t="s">
        <v>19</v>
      </c>
      <c r="H582" s="116" t="s">
        <v>20</v>
      </c>
      <c r="I582" s="116" t="s">
        <v>21</v>
      </c>
      <c r="J582" s="116" t="s">
        <v>6</v>
      </c>
    </row>
    <row r="583" spans="1:10" s="86" customFormat="1" ht="39" customHeight="1" x14ac:dyDescent="0.3">
      <c r="A583" s="125" t="s">
        <v>38</v>
      </c>
      <c r="B583" s="126" t="s">
        <v>422</v>
      </c>
      <c r="C583" s="125" t="s">
        <v>27</v>
      </c>
      <c r="D583" s="125" t="s">
        <v>423</v>
      </c>
      <c r="E583" s="176" t="s">
        <v>63</v>
      </c>
      <c r="F583" s="176"/>
      <c r="G583" s="127" t="s">
        <v>30</v>
      </c>
      <c r="H583" s="128">
        <v>1</v>
      </c>
      <c r="I583" s="129">
        <v>7.6599999999999993</v>
      </c>
      <c r="J583" s="129">
        <v>7.66</v>
      </c>
    </row>
    <row r="584" spans="1:10" s="86" customFormat="1" ht="27" customHeight="1" x14ac:dyDescent="0.3">
      <c r="A584" s="98" t="s">
        <v>46</v>
      </c>
      <c r="B584" s="99" t="s">
        <v>66</v>
      </c>
      <c r="C584" s="98" t="s">
        <v>27</v>
      </c>
      <c r="D584" s="98" t="s">
        <v>67</v>
      </c>
      <c r="E584" s="177" t="s">
        <v>49</v>
      </c>
      <c r="F584" s="177"/>
      <c r="G584" s="100" t="s">
        <v>50</v>
      </c>
      <c r="H584" s="101">
        <v>0.14299999999999999</v>
      </c>
      <c r="I584" s="102">
        <v>19.89</v>
      </c>
      <c r="J584" s="102">
        <v>2.84</v>
      </c>
    </row>
    <row r="585" spans="1:10" s="86" customFormat="1" ht="27" customHeight="1" x14ac:dyDescent="0.3">
      <c r="A585" s="98" t="s">
        <v>46</v>
      </c>
      <c r="B585" s="99" t="s">
        <v>64</v>
      </c>
      <c r="C585" s="98" t="s">
        <v>27</v>
      </c>
      <c r="D585" s="98" t="s">
        <v>65</v>
      </c>
      <c r="E585" s="177" t="s">
        <v>49</v>
      </c>
      <c r="F585" s="177"/>
      <c r="G585" s="100" t="s">
        <v>50</v>
      </c>
      <c r="H585" s="101">
        <v>0.14299999999999999</v>
      </c>
      <c r="I585" s="102">
        <v>24.08</v>
      </c>
      <c r="J585" s="102">
        <v>3.44</v>
      </c>
    </row>
    <row r="586" spans="1:10" s="86" customFormat="1" ht="21" customHeight="1" x14ac:dyDescent="0.3">
      <c r="A586" s="91" t="s">
        <v>39</v>
      </c>
      <c r="B586" s="92" t="s">
        <v>960</v>
      </c>
      <c r="C586" s="91" t="s">
        <v>27</v>
      </c>
      <c r="D586" s="91" t="s">
        <v>961</v>
      </c>
      <c r="E586" s="174" t="s">
        <v>40</v>
      </c>
      <c r="F586" s="174"/>
      <c r="G586" s="93" t="s">
        <v>30</v>
      </c>
      <c r="H586" s="94">
        <v>1</v>
      </c>
      <c r="I586" s="95">
        <v>1.38</v>
      </c>
      <c r="J586" s="95">
        <v>1.38</v>
      </c>
    </row>
    <row r="587" spans="1:10" s="86" customFormat="1" ht="27.6" x14ac:dyDescent="0.3">
      <c r="A587" s="96"/>
      <c r="B587" s="96"/>
      <c r="C587" s="96"/>
      <c r="D587" s="96"/>
      <c r="E587" s="96" t="s">
        <v>41</v>
      </c>
      <c r="F587" s="97">
        <v>4.2</v>
      </c>
      <c r="G587" s="96" t="s">
        <v>42</v>
      </c>
      <c r="H587" s="97">
        <v>0</v>
      </c>
      <c r="I587" s="96" t="s">
        <v>43</v>
      </c>
      <c r="J587" s="97">
        <v>4.2</v>
      </c>
    </row>
    <row r="588" spans="1:10" s="86" customFormat="1" ht="15" customHeight="1" thickBot="1" x14ac:dyDescent="0.35">
      <c r="A588" s="134"/>
      <c r="B588" s="134"/>
      <c r="C588" s="134"/>
      <c r="D588" s="134"/>
      <c r="E588" s="134" t="s">
        <v>44</v>
      </c>
      <c r="F588" s="133">
        <v>2.2000000000000002</v>
      </c>
      <c r="G588" s="134"/>
      <c r="H588" s="173" t="s">
        <v>45</v>
      </c>
      <c r="I588" s="173"/>
      <c r="J588" s="133">
        <v>9.86</v>
      </c>
    </row>
    <row r="589" spans="1:10" s="86" customFormat="1" ht="18" customHeight="1" thickTop="1" x14ac:dyDescent="0.3">
      <c r="A589" s="115" t="s">
        <v>424</v>
      </c>
      <c r="B589" s="116" t="s">
        <v>17</v>
      </c>
      <c r="C589" s="115" t="s">
        <v>18</v>
      </c>
      <c r="D589" s="115" t="s">
        <v>5</v>
      </c>
      <c r="E589" s="175" t="s">
        <v>37</v>
      </c>
      <c r="F589" s="175"/>
      <c r="G589" s="117" t="s">
        <v>19</v>
      </c>
      <c r="H589" s="116" t="s">
        <v>20</v>
      </c>
      <c r="I589" s="116" t="s">
        <v>21</v>
      </c>
      <c r="J589" s="116" t="s">
        <v>6</v>
      </c>
    </row>
    <row r="590" spans="1:10" s="86" customFormat="1" ht="21" customHeight="1" x14ac:dyDescent="0.3">
      <c r="A590" s="125" t="s">
        <v>38</v>
      </c>
      <c r="B590" s="126" t="s">
        <v>425</v>
      </c>
      <c r="C590" s="125" t="s">
        <v>25</v>
      </c>
      <c r="D590" s="125" t="s">
        <v>426</v>
      </c>
      <c r="E590" s="176" t="s">
        <v>62</v>
      </c>
      <c r="F590" s="176"/>
      <c r="G590" s="127" t="s">
        <v>30</v>
      </c>
      <c r="H590" s="128">
        <v>1</v>
      </c>
      <c r="I590" s="129">
        <v>2.7800000000000002</v>
      </c>
      <c r="J590" s="129">
        <v>2.78</v>
      </c>
    </row>
    <row r="591" spans="1:10" s="86" customFormat="1" ht="27" customHeight="1" x14ac:dyDescent="0.3">
      <c r="A591" s="98" t="s">
        <v>46</v>
      </c>
      <c r="B591" s="99" t="s">
        <v>66</v>
      </c>
      <c r="C591" s="98" t="s">
        <v>27</v>
      </c>
      <c r="D591" s="98" t="s">
        <v>67</v>
      </c>
      <c r="E591" s="177" t="s">
        <v>49</v>
      </c>
      <c r="F591" s="177"/>
      <c r="G591" s="100" t="s">
        <v>50</v>
      </c>
      <c r="H591" s="101">
        <v>0.02</v>
      </c>
      <c r="I591" s="102">
        <v>19.89</v>
      </c>
      <c r="J591" s="102">
        <v>0.39</v>
      </c>
    </row>
    <row r="592" spans="1:10" s="86" customFormat="1" ht="27" customHeight="1" x14ac:dyDescent="0.3">
      <c r="A592" s="98" t="s">
        <v>46</v>
      </c>
      <c r="B592" s="99" t="s">
        <v>64</v>
      </c>
      <c r="C592" s="98" t="s">
        <v>27</v>
      </c>
      <c r="D592" s="98" t="s">
        <v>65</v>
      </c>
      <c r="E592" s="177" t="s">
        <v>49</v>
      </c>
      <c r="F592" s="177"/>
      <c r="G592" s="100" t="s">
        <v>50</v>
      </c>
      <c r="H592" s="101">
        <v>0.04</v>
      </c>
      <c r="I592" s="102">
        <v>24.08</v>
      </c>
      <c r="J592" s="102">
        <v>0.96</v>
      </c>
    </row>
    <row r="593" spans="1:10" s="86" customFormat="1" ht="21" customHeight="1" x14ac:dyDescent="0.3">
      <c r="A593" s="91" t="s">
        <v>39</v>
      </c>
      <c r="B593" s="92" t="s">
        <v>962</v>
      </c>
      <c r="C593" s="91" t="s">
        <v>27</v>
      </c>
      <c r="D593" s="91" t="s">
        <v>963</v>
      </c>
      <c r="E593" s="174" t="s">
        <v>40</v>
      </c>
      <c r="F593" s="174"/>
      <c r="G593" s="93" t="s">
        <v>30</v>
      </c>
      <c r="H593" s="94">
        <v>1</v>
      </c>
      <c r="I593" s="95">
        <v>1.43</v>
      </c>
      <c r="J593" s="95">
        <v>1.43</v>
      </c>
    </row>
    <row r="594" spans="1:10" s="86" customFormat="1" ht="27.6" x14ac:dyDescent="0.3">
      <c r="A594" s="96"/>
      <c r="B594" s="96"/>
      <c r="C594" s="96"/>
      <c r="D594" s="96"/>
      <c r="E594" s="96" t="s">
        <v>41</v>
      </c>
      <c r="F594" s="97">
        <v>0.92</v>
      </c>
      <c r="G594" s="96" t="s">
        <v>42</v>
      </c>
      <c r="H594" s="97">
        <v>0</v>
      </c>
      <c r="I594" s="96" t="s">
        <v>43</v>
      </c>
      <c r="J594" s="97">
        <v>0.92</v>
      </c>
    </row>
    <row r="595" spans="1:10" s="86" customFormat="1" ht="15" customHeight="1" thickBot="1" x14ac:dyDescent="0.35">
      <c r="A595" s="134"/>
      <c r="B595" s="134"/>
      <c r="C595" s="134"/>
      <c r="D595" s="134"/>
      <c r="E595" s="134" t="s">
        <v>44</v>
      </c>
      <c r="F595" s="133">
        <v>0.8</v>
      </c>
      <c r="G595" s="134"/>
      <c r="H595" s="173" t="s">
        <v>45</v>
      </c>
      <c r="I595" s="173"/>
      <c r="J595" s="133">
        <v>3.58</v>
      </c>
    </row>
    <row r="596" spans="1:10" s="86" customFormat="1" ht="18" customHeight="1" thickTop="1" x14ac:dyDescent="0.3">
      <c r="A596" s="115" t="s">
        <v>428</v>
      </c>
      <c r="B596" s="116" t="s">
        <v>17</v>
      </c>
      <c r="C596" s="115" t="s">
        <v>18</v>
      </c>
      <c r="D596" s="115" t="s">
        <v>5</v>
      </c>
      <c r="E596" s="175" t="s">
        <v>37</v>
      </c>
      <c r="F596" s="175"/>
      <c r="G596" s="117" t="s">
        <v>19</v>
      </c>
      <c r="H596" s="116" t="s">
        <v>20</v>
      </c>
      <c r="I596" s="116" t="s">
        <v>21</v>
      </c>
      <c r="J596" s="116" t="s">
        <v>6</v>
      </c>
    </row>
    <row r="597" spans="1:10" s="86" customFormat="1" ht="39" customHeight="1" x14ac:dyDescent="0.3">
      <c r="A597" s="125" t="s">
        <v>38</v>
      </c>
      <c r="B597" s="126" t="s">
        <v>429</v>
      </c>
      <c r="C597" s="125" t="s">
        <v>27</v>
      </c>
      <c r="D597" s="125" t="s">
        <v>430</v>
      </c>
      <c r="E597" s="176" t="s">
        <v>63</v>
      </c>
      <c r="F597" s="176"/>
      <c r="G597" s="127" t="s">
        <v>30</v>
      </c>
      <c r="H597" s="128">
        <v>1</v>
      </c>
      <c r="I597" s="129">
        <v>141.10999999999999</v>
      </c>
      <c r="J597" s="129">
        <v>141.11000000000001</v>
      </c>
    </row>
    <row r="598" spans="1:10" s="86" customFormat="1" ht="27" customHeight="1" x14ac:dyDescent="0.3">
      <c r="A598" s="98" t="s">
        <v>46</v>
      </c>
      <c r="B598" s="99" t="s">
        <v>556</v>
      </c>
      <c r="C598" s="98" t="s">
        <v>27</v>
      </c>
      <c r="D598" s="98" t="s">
        <v>557</v>
      </c>
      <c r="E598" s="177" t="s">
        <v>63</v>
      </c>
      <c r="F598" s="177"/>
      <c r="G598" s="100" t="s">
        <v>29</v>
      </c>
      <c r="H598" s="101">
        <v>8.4</v>
      </c>
      <c r="I598" s="102">
        <v>2.82</v>
      </c>
      <c r="J598" s="102">
        <v>23.68</v>
      </c>
    </row>
    <row r="599" spans="1:10" s="86" customFormat="1" ht="27" customHeight="1" x14ac:dyDescent="0.3">
      <c r="A599" s="98" t="s">
        <v>46</v>
      </c>
      <c r="B599" s="99" t="s">
        <v>964</v>
      </c>
      <c r="C599" s="98" t="s">
        <v>27</v>
      </c>
      <c r="D599" s="98" t="s">
        <v>965</v>
      </c>
      <c r="E599" s="177" t="s">
        <v>63</v>
      </c>
      <c r="F599" s="177"/>
      <c r="G599" s="100" t="s">
        <v>30</v>
      </c>
      <c r="H599" s="101">
        <v>1</v>
      </c>
      <c r="I599" s="102">
        <v>14.41</v>
      </c>
      <c r="J599" s="102">
        <v>14.41</v>
      </c>
    </row>
    <row r="600" spans="1:10" s="86" customFormat="1" ht="27" customHeight="1" x14ac:dyDescent="0.3">
      <c r="A600" s="98" t="s">
        <v>46</v>
      </c>
      <c r="B600" s="99" t="s">
        <v>560</v>
      </c>
      <c r="C600" s="98" t="s">
        <v>27</v>
      </c>
      <c r="D600" s="98" t="s">
        <v>561</v>
      </c>
      <c r="E600" s="177" t="s">
        <v>63</v>
      </c>
      <c r="F600" s="177"/>
      <c r="G600" s="100" t="s">
        <v>30</v>
      </c>
      <c r="H600" s="101">
        <v>0.375</v>
      </c>
      <c r="I600" s="102">
        <v>11.27</v>
      </c>
      <c r="J600" s="102">
        <v>4.22</v>
      </c>
    </row>
    <row r="601" spans="1:10" s="86" customFormat="1" ht="27" customHeight="1" x14ac:dyDescent="0.3">
      <c r="A601" s="98" t="s">
        <v>46</v>
      </c>
      <c r="B601" s="99" t="s">
        <v>966</v>
      </c>
      <c r="C601" s="98" t="s">
        <v>27</v>
      </c>
      <c r="D601" s="98" t="s">
        <v>967</v>
      </c>
      <c r="E601" s="177" t="s">
        <v>63</v>
      </c>
      <c r="F601" s="177"/>
      <c r="G601" s="100" t="s">
        <v>29</v>
      </c>
      <c r="H601" s="101">
        <v>2</v>
      </c>
      <c r="I601" s="102">
        <v>6.01</v>
      </c>
      <c r="J601" s="102">
        <v>12.02</v>
      </c>
    </row>
    <row r="602" spans="1:10" s="86" customFormat="1" ht="27" customHeight="1" x14ac:dyDescent="0.3">
      <c r="A602" s="98" t="s">
        <v>46</v>
      </c>
      <c r="B602" s="99" t="s">
        <v>968</v>
      </c>
      <c r="C602" s="98" t="s">
        <v>27</v>
      </c>
      <c r="D602" s="98" t="s">
        <v>969</v>
      </c>
      <c r="E602" s="177" t="s">
        <v>63</v>
      </c>
      <c r="F602" s="177"/>
      <c r="G602" s="100" t="s">
        <v>30</v>
      </c>
      <c r="H602" s="101">
        <v>1</v>
      </c>
      <c r="I602" s="102">
        <v>24.16</v>
      </c>
      <c r="J602" s="102">
        <v>24.16</v>
      </c>
    </row>
    <row r="603" spans="1:10" s="86" customFormat="1" ht="27" customHeight="1" x14ac:dyDescent="0.3">
      <c r="A603" s="98" t="s">
        <v>46</v>
      </c>
      <c r="B603" s="99" t="s">
        <v>970</v>
      </c>
      <c r="C603" s="98" t="s">
        <v>27</v>
      </c>
      <c r="D603" s="98" t="s">
        <v>971</v>
      </c>
      <c r="E603" s="177" t="s">
        <v>63</v>
      </c>
      <c r="F603" s="177"/>
      <c r="G603" s="100" t="s">
        <v>29</v>
      </c>
      <c r="H603" s="101">
        <v>2.2000000000000002</v>
      </c>
      <c r="I603" s="102">
        <v>8.27</v>
      </c>
      <c r="J603" s="102">
        <v>18.190000000000001</v>
      </c>
    </row>
    <row r="604" spans="1:10" s="86" customFormat="1" ht="27" customHeight="1" x14ac:dyDescent="0.3">
      <c r="A604" s="98" t="s">
        <v>46</v>
      </c>
      <c r="B604" s="99" t="s">
        <v>972</v>
      </c>
      <c r="C604" s="98" t="s">
        <v>27</v>
      </c>
      <c r="D604" s="98" t="s">
        <v>973</v>
      </c>
      <c r="E604" s="177" t="s">
        <v>87</v>
      </c>
      <c r="F604" s="177"/>
      <c r="G604" s="100" t="s">
        <v>30</v>
      </c>
      <c r="H604" s="101">
        <v>1</v>
      </c>
      <c r="I604" s="102">
        <v>3.74</v>
      </c>
      <c r="J604" s="102">
        <v>3.74</v>
      </c>
    </row>
    <row r="605" spans="1:10" s="86" customFormat="1" ht="27" customHeight="1" x14ac:dyDescent="0.3">
      <c r="A605" s="98" t="s">
        <v>46</v>
      </c>
      <c r="B605" s="99" t="s">
        <v>815</v>
      </c>
      <c r="C605" s="98" t="s">
        <v>27</v>
      </c>
      <c r="D605" s="98" t="s">
        <v>816</v>
      </c>
      <c r="E605" s="177" t="s">
        <v>87</v>
      </c>
      <c r="F605" s="177"/>
      <c r="G605" s="100" t="s">
        <v>29</v>
      </c>
      <c r="H605" s="101">
        <v>2.2000000000000002</v>
      </c>
      <c r="I605" s="102">
        <v>12.63</v>
      </c>
      <c r="J605" s="102">
        <v>27.78</v>
      </c>
    </row>
    <row r="606" spans="1:10" s="86" customFormat="1" ht="27" customHeight="1" x14ac:dyDescent="0.3">
      <c r="A606" s="98" t="s">
        <v>46</v>
      </c>
      <c r="B606" s="99" t="s">
        <v>974</v>
      </c>
      <c r="C606" s="98" t="s">
        <v>27</v>
      </c>
      <c r="D606" s="98" t="s">
        <v>975</v>
      </c>
      <c r="E606" s="177" t="s">
        <v>87</v>
      </c>
      <c r="F606" s="177"/>
      <c r="G606" s="100" t="s">
        <v>29</v>
      </c>
      <c r="H606" s="101">
        <v>2.2000000000000002</v>
      </c>
      <c r="I606" s="102">
        <v>5.87</v>
      </c>
      <c r="J606" s="102">
        <v>12.91</v>
      </c>
    </row>
    <row r="607" spans="1:10" s="86" customFormat="1" ht="27.6" x14ac:dyDescent="0.3">
      <c r="A607" s="96"/>
      <c r="B607" s="96"/>
      <c r="C607" s="96"/>
      <c r="D607" s="96"/>
      <c r="E607" s="96" t="s">
        <v>41</v>
      </c>
      <c r="F607" s="97">
        <v>63.88</v>
      </c>
      <c r="G607" s="96" t="s">
        <v>42</v>
      </c>
      <c r="H607" s="97">
        <v>0</v>
      </c>
      <c r="I607" s="96" t="s">
        <v>43</v>
      </c>
      <c r="J607" s="97">
        <v>63.88</v>
      </c>
    </row>
    <row r="608" spans="1:10" s="86" customFormat="1" ht="15" customHeight="1" thickBot="1" x14ac:dyDescent="0.35">
      <c r="A608" s="134"/>
      <c r="B608" s="134"/>
      <c r="C608" s="134"/>
      <c r="D608" s="134"/>
      <c r="E608" s="134" t="s">
        <v>44</v>
      </c>
      <c r="F608" s="133">
        <v>40.659999999999997</v>
      </c>
      <c r="G608" s="134"/>
      <c r="H608" s="173" t="s">
        <v>45</v>
      </c>
      <c r="I608" s="173"/>
      <c r="J608" s="133">
        <v>181.77</v>
      </c>
    </row>
    <row r="609" spans="1:10" s="86" customFormat="1" ht="18" customHeight="1" thickTop="1" x14ac:dyDescent="0.3">
      <c r="A609" s="115" t="s">
        <v>431</v>
      </c>
      <c r="B609" s="116" t="s">
        <v>17</v>
      </c>
      <c r="C609" s="115" t="s">
        <v>18</v>
      </c>
      <c r="D609" s="115" t="s">
        <v>5</v>
      </c>
      <c r="E609" s="175" t="s">
        <v>37</v>
      </c>
      <c r="F609" s="175"/>
      <c r="G609" s="117" t="s">
        <v>19</v>
      </c>
      <c r="H609" s="116" t="s">
        <v>20</v>
      </c>
      <c r="I609" s="116" t="s">
        <v>21</v>
      </c>
      <c r="J609" s="116" t="s">
        <v>6</v>
      </c>
    </row>
    <row r="610" spans="1:10" s="86" customFormat="1" ht="39" customHeight="1" x14ac:dyDescent="0.3">
      <c r="A610" s="125" t="s">
        <v>38</v>
      </c>
      <c r="B610" s="126" t="s">
        <v>432</v>
      </c>
      <c r="C610" s="125" t="s">
        <v>27</v>
      </c>
      <c r="D610" s="125" t="s">
        <v>433</v>
      </c>
      <c r="E610" s="176" t="s">
        <v>63</v>
      </c>
      <c r="F610" s="176"/>
      <c r="G610" s="127" t="s">
        <v>30</v>
      </c>
      <c r="H610" s="128">
        <v>1</v>
      </c>
      <c r="I610" s="129">
        <v>173.43</v>
      </c>
      <c r="J610" s="129">
        <v>173.43</v>
      </c>
    </row>
    <row r="611" spans="1:10" s="86" customFormat="1" ht="27" customHeight="1" x14ac:dyDescent="0.3">
      <c r="A611" s="98" t="s">
        <v>46</v>
      </c>
      <c r="B611" s="99" t="s">
        <v>966</v>
      </c>
      <c r="C611" s="98" t="s">
        <v>27</v>
      </c>
      <c r="D611" s="98" t="s">
        <v>967</v>
      </c>
      <c r="E611" s="177" t="s">
        <v>63</v>
      </c>
      <c r="F611" s="177"/>
      <c r="G611" s="100" t="s">
        <v>29</v>
      </c>
      <c r="H611" s="101">
        <v>2</v>
      </c>
      <c r="I611" s="102">
        <v>6.01</v>
      </c>
      <c r="J611" s="102">
        <v>12.02</v>
      </c>
    </row>
    <row r="612" spans="1:10" s="86" customFormat="1" ht="27" customHeight="1" x14ac:dyDescent="0.3">
      <c r="A612" s="98" t="s">
        <v>46</v>
      </c>
      <c r="B612" s="99" t="s">
        <v>970</v>
      </c>
      <c r="C612" s="98" t="s">
        <v>27</v>
      </c>
      <c r="D612" s="98" t="s">
        <v>971</v>
      </c>
      <c r="E612" s="177" t="s">
        <v>63</v>
      </c>
      <c r="F612" s="177"/>
      <c r="G612" s="100" t="s">
        <v>29</v>
      </c>
      <c r="H612" s="101">
        <v>2.2000000000000002</v>
      </c>
      <c r="I612" s="102">
        <v>8.27</v>
      </c>
      <c r="J612" s="102">
        <v>18.190000000000001</v>
      </c>
    </row>
    <row r="613" spans="1:10" s="86" customFormat="1" ht="27" customHeight="1" x14ac:dyDescent="0.3">
      <c r="A613" s="98" t="s">
        <v>46</v>
      </c>
      <c r="B613" s="99" t="s">
        <v>976</v>
      </c>
      <c r="C613" s="98" t="s">
        <v>27</v>
      </c>
      <c r="D613" s="98" t="s">
        <v>977</v>
      </c>
      <c r="E613" s="177" t="s">
        <v>63</v>
      </c>
      <c r="F613" s="177"/>
      <c r="G613" s="100" t="s">
        <v>30</v>
      </c>
      <c r="H613" s="101">
        <v>1</v>
      </c>
      <c r="I613" s="102">
        <v>28.76</v>
      </c>
      <c r="J613" s="102">
        <v>28.76</v>
      </c>
    </row>
    <row r="614" spans="1:10" s="86" customFormat="1" ht="27" customHeight="1" x14ac:dyDescent="0.3">
      <c r="A614" s="98" t="s">
        <v>46</v>
      </c>
      <c r="B614" s="99" t="s">
        <v>560</v>
      </c>
      <c r="C614" s="98" t="s">
        <v>27</v>
      </c>
      <c r="D614" s="98" t="s">
        <v>561</v>
      </c>
      <c r="E614" s="177" t="s">
        <v>63</v>
      </c>
      <c r="F614" s="177"/>
      <c r="G614" s="100" t="s">
        <v>30</v>
      </c>
      <c r="H614" s="101">
        <v>0.375</v>
      </c>
      <c r="I614" s="102">
        <v>11.27</v>
      </c>
      <c r="J614" s="102">
        <v>4.22</v>
      </c>
    </row>
    <row r="615" spans="1:10" s="86" customFormat="1" ht="27" customHeight="1" x14ac:dyDescent="0.3">
      <c r="A615" s="98" t="s">
        <v>46</v>
      </c>
      <c r="B615" s="99" t="s">
        <v>558</v>
      </c>
      <c r="C615" s="98" t="s">
        <v>27</v>
      </c>
      <c r="D615" s="98" t="s">
        <v>559</v>
      </c>
      <c r="E615" s="177" t="s">
        <v>63</v>
      </c>
      <c r="F615" s="177"/>
      <c r="G615" s="100" t="s">
        <v>29</v>
      </c>
      <c r="H615" s="101">
        <v>12.6</v>
      </c>
      <c r="I615" s="102">
        <v>4.08</v>
      </c>
      <c r="J615" s="102">
        <v>51.4</v>
      </c>
    </row>
    <row r="616" spans="1:10" s="86" customFormat="1" ht="27" customHeight="1" x14ac:dyDescent="0.3">
      <c r="A616" s="98" t="s">
        <v>46</v>
      </c>
      <c r="B616" s="99" t="s">
        <v>964</v>
      </c>
      <c r="C616" s="98" t="s">
        <v>27</v>
      </c>
      <c r="D616" s="98" t="s">
        <v>965</v>
      </c>
      <c r="E616" s="177" t="s">
        <v>63</v>
      </c>
      <c r="F616" s="177"/>
      <c r="G616" s="100" t="s">
        <v>30</v>
      </c>
      <c r="H616" s="101">
        <v>1</v>
      </c>
      <c r="I616" s="102">
        <v>14.41</v>
      </c>
      <c r="J616" s="102">
        <v>14.41</v>
      </c>
    </row>
    <row r="617" spans="1:10" s="86" customFormat="1" ht="27" customHeight="1" x14ac:dyDescent="0.3">
      <c r="A617" s="98" t="s">
        <v>46</v>
      </c>
      <c r="B617" s="99" t="s">
        <v>815</v>
      </c>
      <c r="C617" s="98" t="s">
        <v>27</v>
      </c>
      <c r="D617" s="98" t="s">
        <v>816</v>
      </c>
      <c r="E617" s="177" t="s">
        <v>87</v>
      </c>
      <c r="F617" s="177"/>
      <c r="G617" s="100" t="s">
        <v>29</v>
      </c>
      <c r="H617" s="101">
        <v>2.2000000000000002</v>
      </c>
      <c r="I617" s="102">
        <v>12.63</v>
      </c>
      <c r="J617" s="102">
        <v>27.78</v>
      </c>
    </row>
    <row r="618" spans="1:10" s="86" customFormat="1" ht="27" customHeight="1" x14ac:dyDescent="0.3">
      <c r="A618" s="98" t="s">
        <v>46</v>
      </c>
      <c r="B618" s="99" t="s">
        <v>972</v>
      </c>
      <c r="C618" s="98" t="s">
        <v>27</v>
      </c>
      <c r="D618" s="98" t="s">
        <v>973</v>
      </c>
      <c r="E618" s="177" t="s">
        <v>87</v>
      </c>
      <c r="F618" s="177"/>
      <c r="G618" s="100" t="s">
        <v>30</v>
      </c>
      <c r="H618" s="101">
        <v>1</v>
      </c>
      <c r="I618" s="102">
        <v>3.74</v>
      </c>
      <c r="J618" s="102">
        <v>3.74</v>
      </c>
    </row>
    <row r="619" spans="1:10" s="86" customFormat="1" ht="27" customHeight="1" x14ac:dyDescent="0.3">
      <c r="A619" s="98" t="s">
        <v>46</v>
      </c>
      <c r="B619" s="99" t="s">
        <v>974</v>
      </c>
      <c r="C619" s="98" t="s">
        <v>27</v>
      </c>
      <c r="D619" s="98" t="s">
        <v>975</v>
      </c>
      <c r="E619" s="177" t="s">
        <v>87</v>
      </c>
      <c r="F619" s="177"/>
      <c r="G619" s="100" t="s">
        <v>29</v>
      </c>
      <c r="H619" s="101">
        <v>2.2000000000000002</v>
      </c>
      <c r="I619" s="102">
        <v>5.87</v>
      </c>
      <c r="J619" s="102">
        <v>12.91</v>
      </c>
    </row>
    <row r="620" spans="1:10" s="86" customFormat="1" ht="27.6" x14ac:dyDescent="0.3">
      <c r="A620" s="96"/>
      <c r="B620" s="96"/>
      <c r="C620" s="96"/>
      <c r="D620" s="96"/>
      <c r="E620" s="96" t="s">
        <v>41</v>
      </c>
      <c r="F620" s="97">
        <v>71.400000000000006</v>
      </c>
      <c r="G620" s="96" t="s">
        <v>42</v>
      </c>
      <c r="H620" s="97">
        <v>0</v>
      </c>
      <c r="I620" s="96" t="s">
        <v>43</v>
      </c>
      <c r="J620" s="97">
        <v>71.400000000000006</v>
      </c>
    </row>
    <row r="621" spans="1:10" s="86" customFormat="1" ht="15" customHeight="1" thickBot="1" x14ac:dyDescent="0.35">
      <c r="A621" s="134"/>
      <c r="B621" s="134"/>
      <c r="C621" s="134"/>
      <c r="D621" s="134"/>
      <c r="E621" s="134" t="s">
        <v>44</v>
      </c>
      <c r="F621" s="133">
        <v>49.98</v>
      </c>
      <c r="G621" s="134"/>
      <c r="H621" s="173" t="s">
        <v>45</v>
      </c>
      <c r="I621" s="173"/>
      <c r="J621" s="133">
        <v>223.41</v>
      </c>
    </row>
    <row r="622" spans="1:10" s="86" customFormat="1" ht="18" customHeight="1" thickTop="1" x14ac:dyDescent="0.3">
      <c r="A622" s="115" t="s">
        <v>434</v>
      </c>
      <c r="B622" s="116" t="s">
        <v>17</v>
      </c>
      <c r="C622" s="115" t="s">
        <v>18</v>
      </c>
      <c r="D622" s="115" t="s">
        <v>5</v>
      </c>
      <c r="E622" s="175" t="s">
        <v>37</v>
      </c>
      <c r="F622" s="175"/>
      <c r="G622" s="117" t="s">
        <v>19</v>
      </c>
      <c r="H622" s="116" t="s">
        <v>20</v>
      </c>
      <c r="I622" s="116" t="s">
        <v>21</v>
      </c>
      <c r="J622" s="116" t="s">
        <v>6</v>
      </c>
    </row>
    <row r="623" spans="1:10" s="86" customFormat="1" ht="39" customHeight="1" x14ac:dyDescent="0.3">
      <c r="A623" s="125" t="s">
        <v>38</v>
      </c>
      <c r="B623" s="126" t="s">
        <v>435</v>
      </c>
      <c r="C623" s="125" t="s">
        <v>27</v>
      </c>
      <c r="D623" s="125" t="s">
        <v>436</v>
      </c>
      <c r="E623" s="176" t="s">
        <v>63</v>
      </c>
      <c r="F623" s="176"/>
      <c r="G623" s="127" t="s">
        <v>30</v>
      </c>
      <c r="H623" s="128">
        <v>1</v>
      </c>
      <c r="I623" s="129">
        <v>175.62</v>
      </c>
      <c r="J623" s="129">
        <v>175.62</v>
      </c>
    </row>
    <row r="624" spans="1:10" s="86" customFormat="1" ht="39" customHeight="1" x14ac:dyDescent="0.3">
      <c r="A624" s="98" t="s">
        <v>46</v>
      </c>
      <c r="B624" s="99" t="s">
        <v>964</v>
      </c>
      <c r="C624" s="98" t="s">
        <v>27</v>
      </c>
      <c r="D624" s="98" t="s">
        <v>965</v>
      </c>
      <c r="E624" s="177" t="s">
        <v>63</v>
      </c>
      <c r="F624" s="177"/>
      <c r="G624" s="100" t="s">
        <v>30</v>
      </c>
      <c r="H624" s="101">
        <v>1</v>
      </c>
      <c r="I624" s="102">
        <v>14.41</v>
      </c>
      <c r="J624" s="102">
        <v>14.41</v>
      </c>
    </row>
    <row r="625" spans="1:10" s="86" customFormat="1" ht="26.1" customHeight="1" x14ac:dyDescent="0.3">
      <c r="A625" s="98" t="s">
        <v>46</v>
      </c>
      <c r="B625" s="99" t="s">
        <v>560</v>
      </c>
      <c r="C625" s="98" t="s">
        <v>27</v>
      </c>
      <c r="D625" s="98" t="s">
        <v>561</v>
      </c>
      <c r="E625" s="177" t="s">
        <v>63</v>
      </c>
      <c r="F625" s="177"/>
      <c r="G625" s="100" t="s">
        <v>30</v>
      </c>
      <c r="H625" s="101">
        <v>0.375</v>
      </c>
      <c r="I625" s="102">
        <v>11.27</v>
      </c>
      <c r="J625" s="102">
        <v>4.22</v>
      </c>
    </row>
    <row r="626" spans="1:10" s="86" customFormat="1" ht="39" customHeight="1" x14ac:dyDescent="0.3">
      <c r="A626" s="98" t="s">
        <v>46</v>
      </c>
      <c r="B626" s="99" t="s">
        <v>966</v>
      </c>
      <c r="C626" s="98" t="s">
        <v>27</v>
      </c>
      <c r="D626" s="98" t="s">
        <v>967</v>
      </c>
      <c r="E626" s="177" t="s">
        <v>63</v>
      </c>
      <c r="F626" s="177"/>
      <c r="G626" s="100" t="s">
        <v>29</v>
      </c>
      <c r="H626" s="101">
        <v>2</v>
      </c>
      <c r="I626" s="102">
        <v>6.01</v>
      </c>
      <c r="J626" s="102">
        <v>12.02</v>
      </c>
    </row>
    <row r="627" spans="1:10" s="86" customFormat="1" ht="39" customHeight="1" x14ac:dyDescent="0.3">
      <c r="A627" s="98" t="s">
        <v>46</v>
      </c>
      <c r="B627" s="99" t="s">
        <v>978</v>
      </c>
      <c r="C627" s="98" t="s">
        <v>27</v>
      </c>
      <c r="D627" s="98" t="s">
        <v>979</v>
      </c>
      <c r="E627" s="177" t="s">
        <v>63</v>
      </c>
      <c r="F627" s="177"/>
      <c r="G627" s="100" t="s">
        <v>30</v>
      </c>
      <c r="H627" s="101">
        <v>1</v>
      </c>
      <c r="I627" s="102">
        <v>30.95</v>
      </c>
      <c r="J627" s="102">
        <v>30.95</v>
      </c>
    </row>
    <row r="628" spans="1:10" s="86" customFormat="1" ht="39" customHeight="1" x14ac:dyDescent="0.3">
      <c r="A628" s="98" t="s">
        <v>46</v>
      </c>
      <c r="B628" s="99" t="s">
        <v>558</v>
      </c>
      <c r="C628" s="98" t="s">
        <v>27</v>
      </c>
      <c r="D628" s="98" t="s">
        <v>559</v>
      </c>
      <c r="E628" s="177" t="s">
        <v>63</v>
      </c>
      <c r="F628" s="177"/>
      <c r="G628" s="100" t="s">
        <v>29</v>
      </c>
      <c r="H628" s="101">
        <v>12.6</v>
      </c>
      <c r="I628" s="102">
        <v>4.08</v>
      </c>
      <c r="J628" s="102">
        <v>51.4</v>
      </c>
    </row>
    <row r="629" spans="1:10" s="86" customFormat="1" ht="39" customHeight="1" x14ac:dyDescent="0.3">
      <c r="A629" s="98" t="s">
        <v>46</v>
      </c>
      <c r="B629" s="99" t="s">
        <v>970</v>
      </c>
      <c r="C629" s="98" t="s">
        <v>27</v>
      </c>
      <c r="D629" s="98" t="s">
        <v>971</v>
      </c>
      <c r="E629" s="177" t="s">
        <v>63</v>
      </c>
      <c r="F629" s="177"/>
      <c r="G629" s="100" t="s">
        <v>29</v>
      </c>
      <c r="H629" s="101">
        <v>2.2000000000000002</v>
      </c>
      <c r="I629" s="102">
        <v>8.27</v>
      </c>
      <c r="J629" s="102">
        <v>18.190000000000001</v>
      </c>
    </row>
    <row r="630" spans="1:10" s="86" customFormat="1" ht="27" customHeight="1" x14ac:dyDescent="0.3">
      <c r="A630" s="98" t="s">
        <v>46</v>
      </c>
      <c r="B630" s="99" t="s">
        <v>972</v>
      </c>
      <c r="C630" s="98" t="s">
        <v>27</v>
      </c>
      <c r="D630" s="98" t="s">
        <v>973</v>
      </c>
      <c r="E630" s="177" t="s">
        <v>87</v>
      </c>
      <c r="F630" s="177"/>
      <c r="G630" s="100" t="s">
        <v>30</v>
      </c>
      <c r="H630" s="101">
        <v>1</v>
      </c>
      <c r="I630" s="102">
        <v>3.74</v>
      </c>
      <c r="J630" s="102">
        <v>3.74</v>
      </c>
    </row>
    <row r="631" spans="1:10" s="86" customFormat="1" ht="27" customHeight="1" x14ac:dyDescent="0.3">
      <c r="A631" s="98" t="s">
        <v>46</v>
      </c>
      <c r="B631" s="99" t="s">
        <v>815</v>
      </c>
      <c r="C631" s="98" t="s">
        <v>27</v>
      </c>
      <c r="D631" s="98" t="s">
        <v>816</v>
      </c>
      <c r="E631" s="177" t="s">
        <v>87</v>
      </c>
      <c r="F631" s="177"/>
      <c r="G631" s="100" t="s">
        <v>29</v>
      </c>
      <c r="H631" s="101">
        <v>2.2000000000000002</v>
      </c>
      <c r="I631" s="102">
        <v>12.63</v>
      </c>
      <c r="J631" s="102">
        <v>27.78</v>
      </c>
    </row>
    <row r="632" spans="1:10" s="86" customFormat="1" ht="27" customHeight="1" x14ac:dyDescent="0.3">
      <c r="A632" s="98" t="s">
        <v>46</v>
      </c>
      <c r="B632" s="99" t="s">
        <v>974</v>
      </c>
      <c r="C632" s="98" t="s">
        <v>27</v>
      </c>
      <c r="D632" s="98" t="s">
        <v>975</v>
      </c>
      <c r="E632" s="177" t="s">
        <v>87</v>
      </c>
      <c r="F632" s="177"/>
      <c r="G632" s="100" t="s">
        <v>29</v>
      </c>
      <c r="H632" s="101">
        <v>2.2000000000000002</v>
      </c>
      <c r="I632" s="102">
        <v>5.87</v>
      </c>
      <c r="J632" s="102">
        <v>12.91</v>
      </c>
    </row>
    <row r="633" spans="1:10" s="86" customFormat="1" ht="27.6" x14ac:dyDescent="0.3">
      <c r="A633" s="96"/>
      <c r="B633" s="96"/>
      <c r="C633" s="96"/>
      <c r="D633" s="96"/>
      <c r="E633" s="96" t="s">
        <v>41</v>
      </c>
      <c r="F633" s="97">
        <v>71.400000000000006</v>
      </c>
      <c r="G633" s="96" t="s">
        <v>42</v>
      </c>
      <c r="H633" s="97">
        <v>0</v>
      </c>
      <c r="I633" s="96" t="s">
        <v>43</v>
      </c>
      <c r="J633" s="97">
        <v>71.400000000000006</v>
      </c>
    </row>
    <row r="634" spans="1:10" s="86" customFormat="1" ht="15" customHeight="1" thickBot="1" x14ac:dyDescent="0.35">
      <c r="A634" s="134"/>
      <c r="B634" s="134"/>
      <c r="C634" s="134"/>
      <c r="D634" s="134"/>
      <c r="E634" s="134" t="s">
        <v>44</v>
      </c>
      <c r="F634" s="133">
        <v>50.61</v>
      </c>
      <c r="G634" s="134"/>
      <c r="H634" s="173" t="s">
        <v>45</v>
      </c>
      <c r="I634" s="173"/>
      <c r="J634" s="133">
        <v>226.23000000000002</v>
      </c>
    </row>
    <row r="635" spans="1:10" s="86" customFormat="1" ht="18" customHeight="1" thickTop="1" x14ac:dyDescent="0.3">
      <c r="A635" s="115" t="s">
        <v>437</v>
      </c>
      <c r="B635" s="116" t="s">
        <v>17</v>
      </c>
      <c r="C635" s="115" t="s">
        <v>18</v>
      </c>
      <c r="D635" s="115" t="s">
        <v>5</v>
      </c>
      <c r="E635" s="175" t="s">
        <v>37</v>
      </c>
      <c r="F635" s="175"/>
      <c r="G635" s="117" t="s">
        <v>19</v>
      </c>
      <c r="H635" s="116" t="s">
        <v>20</v>
      </c>
      <c r="I635" s="116" t="s">
        <v>21</v>
      </c>
      <c r="J635" s="116" t="s">
        <v>6</v>
      </c>
    </row>
    <row r="636" spans="1:10" s="86" customFormat="1" ht="39" customHeight="1" x14ac:dyDescent="0.3">
      <c r="A636" s="125" t="s">
        <v>38</v>
      </c>
      <c r="B636" s="126" t="s">
        <v>438</v>
      </c>
      <c r="C636" s="125" t="s">
        <v>27</v>
      </c>
      <c r="D636" s="125" t="s">
        <v>439</v>
      </c>
      <c r="E636" s="176" t="s">
        <v>63</v>
      </c>
      <c r="F636" s="176"/>
      <c r="G636" s="127" t="s">
        <v>30</v>
      </c>
      <c r="H636" s="128">
        <v>1</v>
      </c>
      <c r="I636" s="129">
        <v>38.75</v>
      </c>
      <c r="J636" s="129">
        <v>38.75</v>
      </c>
    </row>
    <row r="637" spans="1:10" s="86" customFormat="1" ht="27" customHeight="1" x14ac:dyDescent="0.3">
      <c r="A637" s="98" t="s">
        <v>46</v>
      </c>
      <c r="B637" s="99" t="s">
        <v>66</v>
      </c>
      <c r="C637" s="98" t="s">
        <v>27</v>
      </c>
      <c r="D637" s="98" t="s">
        <v>67</v>
      </c>
      <c r="E637" s="177" t="s">
        <v>49</v>
      </c>
      <c r="F637" s="177"/>
      <c r="G637" s="100" t="s">
        <v>50</v>
      </c>
      <c r="H637" s="101">
        <v>0.37</v>
      </c>
      <c r="I637" s="102">
        <v>19.89</v>
      </c>
      <c r="J637" s="102">
        <v>7.35</v>
      </c>
    </row>
    <row r="638" spans="1:10" s="86" customFormat="1" ht="27" customHeight="1" x14ac:dyDescent="0.3">
      <c r="A638" s="98" t="s">
        <v>46</v>
      </c>
      <c r="B638" s="99" t="s">
        <v>64</v>
      </c>
      <c r="C638" s="98" t="s">
        <v>27</v>
      </c>
      <c r="D638" s="98" t="s">
        <v>65</v>
      </c>
      <c r="E638" s="177" t="s">
        <v>49</v>
      </c>
      <c r="F638" s="177"/>
      <c r="G638" s="100" t="s">
        <v>50</v>
      </c>
      <c r="H638" s="101">
        <v>0.37</v>
      </c>
      <c r="I638" s="102">
        <v>24.08</v>
      </c>
      <c r="J638" s="102">
        <v>8.9</v>
      </c>
    </row>
    <row r="639" spans="1:10" s="86" customFormat="1" ht="21" customHeight="1" x14ac:dyDescent="0.3">
      <c r="A639" s="91" t="s">
        <v>39</v>
      </c>
      <c r="B639" s="92" t="s">
        <v>980</v>
      </c>
      <c r="C639" s="91" t="s">
        <v>27</v>
      </c>
      <c r="D639" s="91" t="s">
        <v>981</v>
      </c>
      <c r="E639" s="174" t="s">
        <v>40</v>
      </c>
      <c r="F639" s="174"/>
      <c r="G639" s="93" t="s">
        <v>30</v>
      </c>
      <c r="H639" s="94">
        <v>1</v>
      </c>
      <c r="I639" s="95">
        <v>22.5</v>
      </c>
      <c r="J639" s="95">
        <v>22.5</v>
      </c>
    </row>
    <row r="640" spans="1:10" s="86" customFormat="1" ht="27.6" x14ac:dyDescent="0.3">
      <c r="A640" s="96"/>
      <c r="B640" s="96"/>
      <c r="C640" s="96"/>
      <c r="D640" s="96"/>
      <c r="E640" s="96" t="s">
        <v>41</v>
      </c>
      <c r="F640" s="97">
        <v>10.87</v>
      </c>
      <c r="G640" s="96" t="s">
        <v>42</v>
      </c>
      <c r="H640" s="97">
        <v>0</v>
      </c>
      <c r="I640" s="96" t="s">
        <v>43</v>
      </c>
      <c r="J640" s="97">
        <v>10.87</v>
      </c>
    </row>
    <row r="641" spans="1:10" s="86" customFormat="1" ht="15" customHeight="1" thickBot="1" x14ac:dyDescent="0.35">
      <c r="A641" s="134"/>
      <c r="B641" s="134"/>
      <c r="C641" s="134"/>
      <c r="D641" s="134"/>
      <c r="E641" s="134" t="s">
        <v>44</v>
      </c>
      <c r="F641" s="133">
        <v>11.16</v>
      </c>
      <c r="G641" s="134"/>
      <c r="H641" s="173" t="s">
        <v>45</v>
      </c>
      <c r="I641" s="173"/>
      <c r="J641" s="133">
        <v>49.91</v>
      </c>
    </row>
    <row r="642" spans="1:10" s="86" customFormat="1" ht="18" customHeight="1" thickTop="1" x14ac:dyDescent="0.3">
      <c r="A642" s="115" t="s">
        <v>440</v>
      </c>
      <c r="B642" s="116" t="s">
        <v>17</v>
      </c>
      <c r="C642" s="115" t="s">
        <v>18</v>
      </c>
      <c r="D642" s="115" t="s">
        <v>5</v>
      </c>
      <c r="E642" s="175" t="s">
        <v>37</v>
      </c>
      <c r="F642" s="175"/>
      <c r="G642" s="117" t="s">
        <v>19</v>
      </c>
      <c r="H642" s="116" t="s">
        <v>20</v>
      </c>
      <c r="I642" s="116" t="s">
        <v>21</v>
      </c>
      <c r="J642" s="116" t="s">
        <v>6</v>
      </c>
    </row>
    <row r="643" spans="1:10" s="86" customFormat="1" ht="39" customHeight="1" x14ac:dyDescent="0.3">
      <c r="A643" s="125" t="s">
        <v>38</v>
      </c>
      <c r="B643" s="126" t="s">
        <v>441</v>
      </c>
      <c r="C643" s="125" t="s">
        <v>27</v>
      </c>
      <c r="D643" s="125" t="s">
        <v>442</v>
      </c>
      <c r="E643" s="176" t="s">
        <v>63</v>
      </c>
      <c r="F643" s="176"/>
      <c r="G643" s="127" t="s">
        <v>30</v>
      </c>
      <c r="H643" s="128">
        <v>1</v>
      </c>
      <c r="I643" s="129">
        <v>109.79</v>
      </c>
      <c r="J643" s="129">
        <v>109.79</v>
      </c>
    </row>
    <row r="644" spans="1:10" s="86" customFormat="1" ht="27" customHeight="1" x14ac:dyDescent="0.3">
      <c r="A644" s="98" t="s">
        <v>46</v>
      </c>
      <c r="B644" s="99" t="s">
        <v>66</v>
      </c>
      <c r="C644" s="98" t="s">
        <v>27</v>
      </c>
      <c r="D644" s="98" t="s">
        <v>67</v>
      </c>
      <c r="E644" s="177" t="s">
        <v>49</v>
      </c>
      <c r="F644" s="177"/>
      <c r="G644" s="100" t="s">
        <v>50</v>
      </c>
      <c r="H644" s="101">
        <v>0.22989999999999999</v>
      </c>
      <c r="I644" s="102">
        <v>19.89</v>
      </c>
      <c r="J644" s="102">
        <v>4.57</v>
      </c>
    </row>
    <row r="645" spans="1:10" s="86" customFormat="1" ht="27" customHeight="1" x14ac:dyDescent="0.3">
      <c r="A645" s="98" t="s">
        <v>46</v>
      </c>
      <c r="B645" s="99" t="s">
        <v>64</v>
      </c>
      <c r="C645" s="98" t="s">
        <v>27</v>
      </c>
      <c r="D645" s="98" t="s">
        <v>65</v>
      </c>
      <c r="E645" s="177" t="s">
        <v>49</v>
      </c>
      <c r="F645" s="177"/>
      <c r="G645" s="100" t="s">
        <v>50</v>
      </c>
      <c r="H645" s="101">
        <v>0.55179999999999996</v>
      </c>
      <c r="I645" s="102">
        <v>24.08</v>
      </c>
      <c r="J645" s="102">
        <v>13.28</v>
      </c>
    </row>
    <row r="646" spans="1:10" s="86" customFormat="1" ht="26.1" customHeight="1" x14ac:dyDescent="0.3">
      <c r="A646" s="91" t="s">
        <v>39</v>
      </c>
      <c r="B646" s="92" t="s">
        <v>982</v>
      </c>
      <c r="C646" s="91" t="s">
        <v>27</v>
      </c>
      <c r="D646" s="91" t="s">
        <v>983</v>
      </c>
      <c r="E646" s="174" t="s">
        <v>40</v>
      </c>
      <c r="F646" s="174"/>
      <c r="G646" s="93" t="s">
        <v>30</v>
      </c>
      <c r="H646" s="94">
        <v>1</v>
      </c>
      <c r="I646" s="95">
        <v>8.51</v>
      </c>
      <c r="J646" s="95">
        <v>8.51</v>
      </c>
    </row>
    <row r="647" spans="1:10" s="86" customFormat="1" ht="27" customHeight="1" x14ac:dyDescent="0.3">
      <c r="A647" s="91" t="s">
        <v>39</v>
      </c>
      <c r="B647" s="92" t="s">
        <v>235</v>
      </c>
      <c r="C647" s="91" t="s">
        <v>27</v>
      </c>
      <c r="D647" s="91" t="s">
        <v>236</v>
      </c>
      <c r="E647" s="174" t="s">
        <v>40</v>
      </c>
      <c r="F647" s="174"/>
      <c r="G647" s="93" t="s">
        <v>30</v>
      </c>
      <c r="H647" s="94">
        <v>1</v>
      </c>
      <c r="I647" s="95">
        <v>83.43</v>
      </c>
      <c r="J647" s="95">
        <v>83.43</v>
      </c>
    </row>
    <row r="648" spans="1:10" s="86" customFormat="1" ht="27.6" x14ac:dyDescent="0.3">
      <c r="A648" s="96"/>
      <c r="B648" s="96"/>
      <c r="C648" s="96"/>
      <c r="D648" s="96"/>
      <c r="E648" s="96" t="s">
        <v>41</v>
      </c>
      <c r="F648" s="97">
        <v>12.16</v>
      </c>
      <c r="G648" s="96" t="s">
        <v>42</v>
      </c>
      <c r="H648" s="97">
        <v>0</v>
      </c>
      <c r="I648" s="96" t="s">
        <v>43</v>
      </c>
      <c r="J648" s="97">
        <v>12.16</v>
      </c>
    </row>
    <row r="649" spans="1:10" s="86" customFormat="1" ht="15" customHeight="1" thickBot="1" x14ac:dyDescent="0.35">
      <c r="A649" s="134"/>
      <c r="B649" s="134"/>
      <c r="C649" s="134"/>
      <c r="D649" s="134"/>
      <c r="E649" s="134" t="s">
        <v>44</v>
      </c>
      <c r="F649" s="133">
        <v>31.64</v>
      </c>
      <c r="G649" s="134"/>
      <c r="H649" s="173" t="s">
        <v>45</v>
      </c>
      <c r="I649" s="173"/>
      <c r="J649" s="133">
        <v>141.43</v>
      </c>
    </row>
    <row r="650" spans="1:10" s="86" customFormat="1" ht="18" customHeight="1" thickTop="1" x14ac:dyDescent="0.3">
      <c r="A650" s="115" t="s">
        <v>222</v>
      </c>
      <c r="B650" s="116" t="s">
        <v>17</v>
      </c>
      <c r="C650" s="115" t="s">
        <v>18</v>
      </c>
      <c r="D650" s="115" t="s">
        <v>5</v>
      </c>
      <c r="E650" s="175" t="s">
        <v>37</v>
      </c>
      <c r="F650" s="175"/>
      <c r="G650" s="117" t="s">
        <v>19</v>
      </c>
      <c r="H650" s="116" t="s">
        <v>20</v>
      </c>
      <c r="I650" s="116" t="s">
        <v>21</v>
      </c>
      <c r="J650" s="116" t="s">
        <v>6</v>
      </c>
    </row>
    <row r="651" spans="1:10" s="86" customFormat="1" ht="39" customHeight="1" x14ac:dyDescent="0.3">
      <c r="A651" s="125" t="s">
        <v>38</v>
      </c>
      <c r="B651" s="126" t="s">
        <v>443</v>
      </c>
      <c r="C651" s="125" t="s">
        <v>27</v>
      </c>
      <c r="D651" s="125" t="s">
        <v>444</v>
      </c>
      <c r="E651" s="176" t="s">
        <v>755</v>
      </c>
      <c r="F651" s="176"/>
      <c r="G651" s="127" t="s">
        <v>26</v>
      </c>
      <c r="H651" s="128">
        <v>1</v>
      </c>
      <c r="I651" s="129">
        <v>7.81</v>
      </c>
      <c r="J651" s="129">
        <v>7.81</v>
      </c>
    </row>
    <row r="652" spans="1:10" s="86" customFormat="1" ht="27" customHeight="1" x14ac:dyDescent="0.3">
      <c r="A652" s="98" t="s">
        <v>46</v>
      </c>
      <c r="B652" s="99" t="s">
        <v>984</v>
      </c>
      <c r="C652" s="98" t="s">
        <v>27</v>
      </c>
      <c r="D652" s="98" t="s">
        <v>985</v>
      </c>
      <c r="E652" s="177" t="s">
        <v>49</v>
      </c>
      <c r="F652" s="177"/>
      <c r="G652" s="100" t="s">
        <v>28</v>
      </c>
      <c r="H652" s="101">
        <v>3.7000000000000002E-3</v>
      </c>
      <c r="I652" s="102">
        <v>708.94</v>
      </c>
      <c r="J652" s="102">
        <v>2.62</v>
      </c>
    </row>
    <row r="653" spans="1:10" s="86" customFormat="1" ht="27" customHeight="1" x14ac:dyDescent="0.3">
      <c r="A653" s="98" t="s">
        <v>46</v>
      </c>
      <c r="B653" s="99" t="s">
        <v>51</v>
      </c>
      <c r="C653" s="98" t="s">
        <v>27</v>
      </c>
      <c r="D653" s="98" t="s">
        <v>52</v>
      </c>
      <c r="E653" s="177" t="s">
        <v>49</v>
      </c>
      <c r="F653" s="177"/>
      <c r="G653" s="100" t="s">
        <v>50</v>
      </c>
      <c r="H653" s="101">
        <v>0.1724</v>
      </c>
      <c r="I653" s="102">
        <v>23.82</v>
      </c>
      <c r="J653" s="102">
        <v>4.0999999999999996</v>
      </c>
    </row>
    <row r="654" spans="1:10" s="86" customFormat="1" ht="27" customHeight="1" x14ac:dyDescent="0.3">
      <c r="A654" s="98" t="s">
        <v>46</v>
      </c>
      <c r="B654" s="99" t="s">
        <v>47</v>
      </c>
      <c r="C654" s="98" t="s">
        <v>27</v>
      </c>
      <c r="D654" s="98" t="s">
        <v>48</v>
      </c>
      <c r="E654" s="177" t="s">
        <v>49</v>
      </c>
      <c r="F654" s="177"/>
      <c r="G654" s="100" t="s">
        <v>50</v>
      </c>
      <c r="H654" s="101">
        <v>5.7500000000000002E-2</v>
      </c>
      <c r="I654" s="102">
        <v>19.11</v>
      </c>
      <c r="J654" s="102">
        <v>1.0900000000000001</v>
      </c>
    </row>
    <row r="655" spans="1:10" s="86" customFormat="1" ht="27.6" x14ac:dyDescent="0.3">
      <c r="A655" s="96"/>
      <c r="B655" s="96"/>
      <c r="C655" s="96"/>
      <c r="D655" s="96"/>
      <c r="E655" s="96" t="s">
        <v>41</v>
      </c>
      <c r="F655" s="97">
        <v>3.74</v>
      </c>
      <c r="G655" s="96" t="s">
        <v>42</v>
      </c>
      <c r="H655" s="97">
        <v>0</v>
      </c>
      <c r="I655" s="96" t="s">
        <v>43</v>
      </c>
      <c r="J655" s="97">
        <v>3.74</v>
      </c>
    </row>
    <row r="656" spans="1:10" s="86" customFormat="1" ht="15" customHeight="1" thickBot="1" x14ac:dyDescent="0.35">
      <c r="A656" s="134"/>
      <c r="B656" s="134"/>
      <c r="C656" s="134"/>
      <c r="D656" s="134"/>
      <c r="E656" s="134" t="s">
        <v>44</v>
      </c>
      <c r="F656" s="133">
        <v>2.25</v>
      </c>
      <c r="G656" s="134"/>
      <c r="H656" s="173" t="s">
        <v>45</v>
      </c>
      <c r="I656" s="173"/>
      <c r="J656" s="133">
        <v>10.059999999999999</v>
      </c>
    </row>
    <row r="657" spans="1:10" s="86" customFormat="1" ht="18" customHeight="1" thickTop="1" x14ac:dyDescent="0.3">
      <c r="A657" s="115" t="s">
        <v>223</v>
      </c>
      <c r="B657" s="116" t="s">
        <v>17</v>
      </c>
      <c r="C657" s="115" t="s">
        <v>18</v>
      </c>
      <c r="D657" s="115" t="s">
        <v>5</v>
      </c>
      <c r="E657" s="175" t="s">
        <v>37</v>
      </c>
      <c r="F657" s="175"/>
      <c r="G657" s="117" t="s">
        <v>19</v>
      </c>
      <c r="H657" s="116" t="s">
        <v>20</v>
      </c>
      <c r="I657" s="116" t="s">
        <v>21</v>
      </c>
      <c r="J657" s="116" t="s">
        <v>6</v>
      </c>
    </row>
    <row r="658" spans="1:10" s="86" customFormat="1" ht="39" customHeight="1" x14ac:dyDescent="0.3">
      <c r="A658" s="125" t="s">
        <v>38</v>
      </c>
      <c r="B658" s="126" t="s">
        <v>445</v>
      </c>
      <c r="C658" s="125" t="s">
        <v>27</v>
      </c>
      <c r="D658" s="125" t="s">
        <v>446</v>
      </c>
      <c r="E658" s="176" t="s">
        <v>755</v>
      </c>
      <c r="F658" s="176"/>
      <c r="G658" s="127" t="s">
        <v>26</v>
      </c>
      <c r="H658" s="128">
        <v>1</v>
      </c>
      <c r="I658" s="129">
        <v>29.84</v>
      </c>
      <c r="J658" s="129">
        <v>29.84</v>
      </c>
    </row>
    <row r="659" spans="1:10" s="86" customFormat="1" ht="39" customHeight="1" x14ac:dyDescent="0.3">
      <c r="A659" s="98" t="s">
        <v>46</v>
      </c>
      <c r="B659" s="99" t="s">
        <v>986</v>
      </c>
      <c r="C659" s="98" t="s">
        <v>27</v>
      </c>
      <c r="D659" s="98" t="s">
        <v>987</v>
      </c>
      <c r="E659" s="177" t="s">
        <v>49</v>
      </c>
      <c r="F659" s="177"/>
      <c r="G659" s="100" t="s">
        <v>28</v>
      </c>
      <c r="H659" s="101">
        <v>2.1299999999999999E-2</v>
      </c>
      <c r="I659" s="102">
        <v>895.63</v>
      </c>
      <c r="J659" s="102">
        <v>19.07</v>
      </c>
    </row>
    <row r="660" spans="1:10" s="86" customFormat="1" ht="27" customHeight="1" x14ac:dyDescent="0.3">
      <c r="A660" s="98" t="s">
        <v>46</v>
      </c>
      <c r="B660" s="99" t="s">
        <v>51</v>
      </c>
      <c r="C660" s="98" t="s">
        <v>27</v>
      </c>
      <c r="D660" s="98" t="s">
        <v>52</v>
      </c>
      <c r="E660" s="177" t="s">
        <v>49</v>
      </c>
      <c r="F660" s="177"/>
      <c r="G660" s="100" t="s">
        <v>50</v>
      </c>
      <c r="H660" s="101">
        <v>0.35</v>
      </c>
      <c r="I660" s="102">
        <v>23.82</v>
      </c>
      <c r="J660" s="102">
        <v>8.33</v>
      </c>
    </row>
    <row r="661" spans="1:10" s="86" customFormat="1" ht="27" customHeight="1" x14ac:dyDescent="0.3">
      <c r="A661" s="98" t="s">
        <v>46</v>
      </c>
      <c r="B661" s="99" t="s">
        <v>47</v>
      </c>
      <c r="C661" s="98" t="s">
        <v>27</v>
      </c>
      <c r="D661" s="98" t="s">
        <v>48</v>
      </c>
      <c r="E661" s="177" t="s">
        <v>49</v>
      </c>
      <c r="F661" s="177"/>
      <c r="G661" s="100" t="s">
        <v>50</v>
      </c>
      <c r="H661" s="101">
        <v>0.128</v>
      </c>
      <c r="I661" s="102">
        <v>19.11</v>
      </c>
      <c r="J661" s="102">
        <v>2.44</v>
      </c>
    </row>
    <row r="662" spans="1:10" s="86" customFormat="1" ht="27.6" x14ac:dyDescent="0.3">
      <c r="A662" s="96"/>
      <c r="B662" s="96"/>
      <c r="C662" s="96"/>
      <c r="D662" s="96"/>
      <c r="E662" s="96" t="s">
        <v>41</v>
      </c>
      <c r="F662" s="97">
        <v>10.130000000000001</v>
      </c>
      <c r="G662" s="96" t="s">
        <v>42</v>
      </c>
      <c r="H662" s="97">
        <v>0</v>
      </c>
      <c r="I662" s="96" t="s">
        <v>43</v>
      </c>
      <c r="J662" s="97">
        <v>10.130000000000001</v>
      </c>
    </row>
    <row r="663" spans="1:10" s="86" customFormat="1" ht="15" customHeight="1" thickBot="1" x14ac:dyDescent="0.35">
      <c r="A663" s="134"/>
      <c r="B663" s="134"/>
      <c r="C663" s="134"/>
      <c r="D663" s="134"/>
      <c r="E663" s="134" t="s">
        <v>44</v>
      </c>
      <c r="F663" s="133">
        <v>8.59</v>
      </c>
      <c r="G663" s="134"/>
      <c r="H663" s="173" t="s">
        <v>45</v>
      </c>
      <c r="I663" s="173"/>
      <c r="J663" s="133">
        <v>38.43</v>
      </c>
    </row>
    <row r="664" spans="1:10" s="86" customFormat="1" ht="18" customHeight="1" thickTop="1" x14ac:dyDescent="0.3">
      <c r="A664" s="115" t="s">
        <v>447</v>
      </c>
      <c r="B664" s="116" t="s">
        <v>17</v>
      </c>
      <c r="C664" s="115" t="s">
        <v>18</v>
      </c>
      <c r="D664" s="115" t="s">
        <v>5</v>
      </c>
      <c r="E664" s="175" t="s">
        <v>37</v>
      </c>
      <c r="F664" s="175"/>
      <c r="G664" s="117" t="s">
        <v>19</v>
      </c>
      <c r="H664" s="116" t="s">
        <v>20</v>
      </c>
      <c r="I664" s="116" t="s">
        <v>21</v>
      </c>
      <c r="J664" s="116" t="s">
        <v>6</v>
      </c>
    </row>
    <row r="665" spans="1:10" s="86" customFormat="1" ht="39" customHeight="1" x14ac:dyDescent="0.3">
      <c r="A665" s="125" t="s">
        <v>38</v>
      </c>
      <c r="B665" s="126" t="s">
        <v>448</v>
      </c>
      <c r="C665" s="125" t="s">
        <v>27</v>
      </c>
      <c r="D665" s="125" t="s">
        <v>449</v>
      </c>
      <c r="E665" s="176" t="s">
        <v>755</v>
      </c>
      <c r="F665" s="176"/>
      <c r="G665" s="127" t="s">
        <v>26</v>
      </c>
      <c r="H665" s="128">
        <v>1</v>
      </c>
      <c r="I665" s="129">
        <v>47.019999999999996</v>
      </c>
      <c r="J665" s="129">
        <v>47.02</v>
      </c>
    </row>
    <row r="666" spans="1:10" s="86" customFormat="1" ht="39" customHeight="1" x14ac:dyDescent="0.3">
      <c r="A666" s="98" t="s">
        <v>46</v>
      </c>
      <c r="B666" s="99" t="s">
        <v>986</v>
      </c>
      <c r="C666" s="98" t="s">
        <v>27</v>
      </c>
      <c r="D666" s="98" t="s">
        <v>987</v>
      </c>
      <c r="E666" s="177" t="s">
        <v>49</v>
      </c>
      <c r="F666" s="177"/>
      <c r="G666" s="100" t="s">
        <v>28</v>
      </c>
      <c r="H666" s="101">
        <v>2.93E-2</v>
      </c>
      <c r="I666" s="102">
        <v>895.63</v>
      </c>
      <c r="J666" s="102">
        <v>26.24</v>
      </c>
    </row>
    <row r="667" spans="1:10" s="86" customFormat="1" ht="27" customHeight="1" x14ac:dyDescent="0.3">
      <c r="A667" s="98" t="s">
        <v>46</v>
      </c>
      <c r="B667" s="99" t="s">
        <v>51</v>
      </c>
      <c r="C667" s="98" t="s">
        <v>27</v>
      </c>
      <c r="D667" s="98" t="s">
        <v>52</v>
      </c>
      <c r="E667" s="177" t="s">
        <v>49</v>
      </c>
      <c r="F667" s="177"/>
      <c r="G667" s="100" t="s">
        <v>50</v>
      </c>
      <c r="H667" s="101">
        <v>0.40899999999999997</v>
      </c>
      <c r="I667" s="102">
        <v>23.82</v>
      </c>
      <c r="J667" s="102">
        <v>9.74</v>
      </c>
    </row>
    <row r="668" spans="1:10" s="86" customFormat="1" ht="27" customHeight="1" x14ac:dyDescent="0.3">
      <c r="A668" s="98" t="s">
        <v>46</v>
      </c>
      <c r="B668" s="99" t="s">
        <v>47</v>
      </c>
      <c r="C668" s="98" t="s">
        <v>27</v>
      </c>
      <c r="D668" s="98" t="s">
        <v>48</v>
      </c>
      <c r="E668" s="177" t="s">
        <v>49</v>
      </c>
      <c r="F668" s="177"/>
      <c r="G668" s="100" t="s">
        <v>50</v>
      </c>
      <c r="H668" s="101">
        <v>0.40899999999999997</v>
      </c>
      <c r="I668" s="102">
        <v>19.11</v>
      </c>
      <c r="J668" s="102">
        <v>7.81</v>
      </c>
    </row>
    <row r="669" spans="1:10" s="86" customFormat="1" ht="27" customHeight="1" x14ac:dyDescent="0.3">
      <c r="A669" s="91" t="s">
        <v>39</v>
      </c>
      <c r="B669" s="92" t="s">
        <v>988</v>
      </c>
      <c r="C669" s="91" t="s">
        <v>27</v>
      </c>
      <c r="D669" s="91" t="s">
        <v>989</v>
      </c>
      <c r="E669" s="174" t="s">
        <v>40</v>
      </c>
      <c r="F669" s="174"/>
      <c r="G669" s="93" t="s">
        <v>26</v>
      </c>
      <c r="H669" s="94">
        <v>0.15809999999999999</v>
      </c>
      <c r="I669" s="95">
        <v>20.45</v>
      </c>
      <c r="J669" s="95">
        <v>3.23</v>
      </c>
    </row>
    <row r="670" spans="1:10" s="86" customFormat="1" ht="27.6" x14ac:dyDescent="0.3">
      <c r="A670" s="96"/>
      <c r="B670" s="96"/>
      <c r="C670" s="96"/>
      <c r="D670" s="96"/>
      <c r="E670" s="96" t="s">
        <v>41</v>
      </c>
      <c r="F670" s="97">
        <v>15.54</v>
      </c>
      <c r="G670" s="96" t="s">
        <v>42</v>
      </c>
      <c r="H670" s="97">
        <v>0</v>
      </c>
      <c r="I670" s="96" t="s">
        <v>43</v>
      </c>
      <c r="J670" s="97">
        <v>15.54</v>
      </c>
    </row>
    <row r="671" spans="1:10" s="86" customFormat="1" ht="15" customHeight="1" thickBot="1" x14ac:dyDescent="0.35">
      <c r="A671" s="134"/>
      <c r="B671" s="134"/>
      <c r="C671" s="134"/>
      <c r="D671" s="134"/>
      <c r="E671" s="134" t="s">
        <v>44</v>
      </c>
      <c r="F671" s="133">
        <v>13.55</v>
      </c>
      <c r="G671" s="134"/>
      <c r="H671" s="173" t="s">
        <v>45</v>
      </c>
      <c r="I671" s="173"/>
      <c r="J671" s="133">
        <v>60.570000000000007</v>
      </c>
    </row>
    <row r="672" spans="1:10" s="86" customFormat="1" ht="18" customHeight="1" thickTop="1" x14ac:dyDescent="0.3">
      <c r="A672" s="115" t="s">
        <v>450</v>
      </c>
      <c r="B672" s="116" t="s">
        <v>17</v>
      </c>
      <c r="C672" s="115" t="s">
        <v>18</v>
      </c>
      <c r="D672" s="115" t="s">
        <v>5</v>
      </c>
      <c r="E672" s="175" t="s">
        <v>37</v>
      </c>
      <c r="F672" s="175"/>
      <c r="G672" s="117" t="s">
        <v>19</v>
      </c>
      <c r="H672" s="116" t="s">
        <v>20</v>
      </c>
      <c r="I672" s="116" t="s">
        <v>21</v>
      </c>
      <c r="J672" s="116" t="s">
        <v>6</v>
      </c>
    </row>
    <row r="673" spans="1:10" s="86" customFormat="1" ht="39" customHeight="1" x14ac:dyDescent="0.3">
      <c r="A673" s="125" t="s">
        <v>38</v>
      </c>
      <c r="B673" s="126" t="s">
        <v>451</v>
      </c>
      <c r="C673" s="125" t="s">
        <v>27</v>
      </c>
      <c r="D673" s="125" t="s">
        <v>452</v>
      </c>
      <c r="E673" s="176" t="s">
        <v>755</v>
      </c>
      <c r="F673" s="176"/>
      <c r="G673" s="127" t="s">
        <v>26</v>
      </c>
      <c r="H673" s="128">
        <v>1</v>
      </c>
      <c r="I673" s="129">
        <v>74.13</v>
      </c>
      <c r="J673" s="129">
        <v>74.13</v>
      </c>
    </row>
    <row r="674" spans="1:10" s="86" customFormat="1" ht="27" customHeight="1" x14ac:dyDescent="0.3">
      <c r="A674" s="98" t="s">
        <v>46</v>
      </c>
      <c r="B674" s="99" t="s">
        <v>47</v>
      </c>
      <c r="C674" s="98" t="s">
        <v>27</v>
      </c>
      <c r="D674" s="98" t="s">
        <v>48</v>
      </c>
      <c r="E674" s="177" t="s">
        <v>49</v>
      </c>
      <c r="F674" s="177"/>
      <c r="G674" s="100" t="s">
        <v>50</v>
      </c>
      <c r="H674" s="101">
        <v>0.44</v>
      </c>
      <c r="I674" s="102">
        <v>19.11</v>
      </c>
      <c r="J674" s="102">
        <v>8.4</v>
      </c>
    </row>
    <row r="675" spans="1:10" s="86" customFormat="1" ht="27" customHeight="1" x14ac:dyDescent="0.3">
      <c r="A675" s="98" t="s">
        <v>46</v>
      </c>
      <c r="B675" s="99" t="s">
        <v>990</v>
      </c>
      <c r="C675" s="98" t="s">
        <v>27</v>
      </c>
      <c r="D675" s="98" t="s">
        <v>991</v>
      </c>
      <c r="E675" s="177" t="s">
        <v>49</v>
      </c>
      <c r="F675" s="177"/>
      <c r="G675" s="100" t="s">
        <v>50</v>
      </c>
      <c r="H675" s="101">
        <v>0.86</v>
      </c>
      <c r="I675" s="102">
        <v>23.71</v>
      </c>
      <c r="J675" s="102">
        <v>20.39</v>
      </c>
    </row>
    <row r="676" spans="1:10" s="86" customFormat="1" ht="21" customHeight="1" x14ac:dyDescent="0.3">
      <c r="A676" s="91" t="s">
        <v>39</v>
      </c>
      <c r="B676" s="92" t="s">
        <v>992</v>
      </c>
      <c r="C676" s="91" t="s">
        <v>27</v>
      </c>
      <c r="D676" s="91" t="s">
        <v>993</v>
      </c>
      <c r="E676" s="174" t="s">
        <v>40</v>
      </c>
      <c r="F676" s="174"/>
      <c r="G676" s="93" t="s">
        <v>53</v>
      </c>
      <c r="H676" s="94">
        <v>4.8600000000000003</v>
      </c>
      <c r="I676" s="95">
        <v>0.84</v>
      </c>
      <c r="J676" s="95">
        <v>4.08</v>
      </c>
    </row>
    <row r="677" spans="1:10" s="86" customFormat="1" ht="27" customHeight="1" x14ac:dyDescent="0.3">
      <c r="A677" s="91" t="s">
        <v>39</v>
      </c>
      <c r="B677" s="92" t="s">
        <v>994</v>
      </c>
      <c r="C677" s="91" t="s">
        <v>27</v>
      </c>
      <c r="D677" s="91" t="s">
        <v>995</v>
      </c>
      <c r="E677" s="174" t="s">
        <v>40</v>
      </c>
      <c r="F677" s="174"/>
      <c r="G677" s="93" t="s">
        <v>26</v>
      </c>
      <c r="H677" s="94">
        <v>1.08</v>
      </c>
      <c r="I677" s="95">
        <v>36.880000000000003</v>
      </c>
      <c r="J677" s="95">
        <v>39.83</v>
      </c>
    </row>
    <row r="678" spans="1:10" s="86" customFormat="1" ht="20.25" customHeight="1" x14ac:dyDescent="0.3">
      <c r="A678" s="91" t="s">
        <v>39</v>
      </c>
      <c r="B678" s="92" t="s">
        <v>996</v>
      </c>
      <c r="C678" s="91" t="s">
        <v>27</v>
      </c>
      <c r="D678" s="91" t="s">
        <v>997</v>
      </c>
      <c r="E678" s="174" t="s">
        <v>40</v>
      </c>
      <c r="F678" s="174"/>
      <c r="G678" s="93" t="s">
        <v>53</v>
      </c>
      <c r="H678" s="94">
        <v>0.28999999999999998</v>
      </c>
      <c r="I678" s="95">
        <v>4.96</v>
      </c>
      <c r="J678" s="95">
        <v>1.43</v>
      </c>
    </row>
    <row r="679" spans="1:10" s="86" customFormat="1" ht="27.6" x14ac:dyDescent="0.3">
      <c r="A679" s="96"/>
      <c r="B679" s="96"/>
      <c r="C679" s="96"/>
      <c r="D679" s="96"/>
      <c r="E679" s="96" t="s">
        <v>41</v>
      </c>
      <c r="F679" s="97">
        <v>19.38</v>
      </c>
      <c r="G679" s="96" t="s">
        <v>42</v>
      </c>
      <c r="H679" s="97">
        <v>0</v>
      </c>
      <c r="I679" s="96" t="s">
        <v>43</v>
      </c>
      <c r="J679" s="97">
        <v>19.38</v>
      </c>
    </row>
    <row r="680" spans="1:10" s="86" customFormat="1" ht="15" customHeight="1" thickBot="1" x14ac:dyDescent="0.35">
      <c r="A680" s="134"/>
      <c r="B680" s="134"/>
      <c r="C680" s="134"/>
      <c r="D680" s="134"/>
      <c r="E680" s="134" t="s">
        <v>44</v>
      </c>
      <c r="F680" s="133">
        <v>21.36</v>
      </c>
      <c r="G680" s="134"/>
      <c r="H680" s="173" t="s">
        <v>45</v>
      </c>
      <c r="I680" s="173"/>
      <c r="J680" s="133">
        <v>95.49</v>
      </c>
    </row>
    <row r="681" spans="1:10" s="86" customFormat="1" ht="18" customHeight="1" thickTop="1" x14ac:dyDescent="0.3">
      <c r="A681" s="115" t="s">
        <v>453</v>
      </c>
      <c r="B681" s="116" t="s">
        <v>17</v>
      </c>
      <c r="C681" s="115" t="s">
        <v>18</v>
      </c>
      <c r="D681" s="115" t="s">
        <v>5</v>
      </c>
      <c r="E681" s="175" t="s">
        <v>37</v>
      </c>
      <c r="F681" s="175"/>
      <c r="G681" s="117" t="s">
        <v>19</v>
      </c>
      <c r="H681" s="116" t="s">
        <v>20</v>
      </c>
      <c r="I681" s="116" t="s">
        <v>21</v>
      </c>
      <c r="J681" s="116" t="s">
        <v>6</v>
      </c>
    </row>
    <row r="682" spans="1:10" s="86" customFormat="1" ht="27" customHeight="1" x14ac:dyDescent="0.3">
      <c r="A682" s="125" t="s">
        <v>38</v>
      </c>
      <c r="B682" s="126" t="s">
        <v>454</v>
      </c>
      <c r="C682" s="125" t="s">
        <v>27</v>
      </c>
      <c r="D682" s="125" t="s">
        <v>455</v>
      </c>
      <c r="E682" s="176" t="s">
        <v>755</v>
      </c>
      <c r="F682" s="176"/>
      <c r="G682" s="127" t="s">
        <v>29</v>
      </c>
      <c r="H682" s="128">
        <v>1</v>
      </c>
      <c r="I682" s="129">
        <v>155.92999999999998</v>
      </c>
      <c r="J682" s="129">
        <v>155.93</v>
      </c>
    </row>
    <row r="683" spans="1:10" s="86" customFormat="1" ht="39" customHeight="1" x14ac:dyDescent="0.3">
      <c r="A683" s="98" t="s">
        <v>46</v>
      </c>
      <c r="B683" s="99" t="s">
        <v>998</v>
      </c>
      <c r="C683" s="98" t="s">
        <v>27</v>
      </c>
      <c r="D683" s="98" t="s">
        <v>999</v>
      </c>
      <c r="E683" s="177" t="s">
        <v>49</v>
      </c>
      <c r="F683" s="177"/>
      <c r="G683" s="100" t="s">
        <v>28</v>
      </c>
      <c r="H683" s="101">
        <v>6.0000000000000001E-3</v>
      </c>
      <c r="I683" s="102">
        <v>559.71</v>
      </c>
      <c r="J683" s="102">
        <v>3.35</v>
      </c>
    </row>
    <row r="684" spans="1:10" s="86" customFormat="1" ht="27" customHeight="1" x14ac:dyDescent="0.3">
      <c r="A684" s="98" t="s">
        <v>46</v>
      </c>
      <c r="B684" s="99" t="s">
        <v>713</v>
      </c>
      <c r="C684" s="98" t="s">
        <v>27</v>
      </c>
      <c r="D684" s="98" t="s">
        <v>714</v>
      </c>
      <c r="E684" s="177" t="s">
        <v>49</v>
      </c>
      <c r="F684" s="177"/>
      <c r="G684" s="100" t="s">
        <v>50</v>
      </c>
      <c r="H684" s="101">
        <v>0.41899999999999998</v>
      </c>
      <c r="I684" s="102">
        <v>24.44</v>
      </c>
      <c r="J684" s="102">
        <v>10.24</v>
      </c>
    </row>
    <row r="685" spans="1:10" s="86" customFormat="1" ht="27" customHeight="1" x14ac:dyDescent="0.3">
      <c r="A685" s="98" t="s">
        <v>46</v>
      </c>
      <c r="B685" s="99" t="s">
        <v>47</v>
      </c>
      <c r="C685" s="98" t="s">
        <v>27</v>
      </c>
      <c r="D685" s="98" t="s">
        <v>48</v>
      </c>
      <c r="E685" s="177" t="s">
        <v>49</v>
      </c>
      <c r="F685" s="177"/>
      <c r="G685" s="100" t="s">
        <v>50</v>
      </c>
      <c r="H685" s="101">
        <v>0.20899999999999999</v>
      </c>
      <c r="I685" s="102">
        <v>19.11</v>
      </c>
      <c r="J685" s="102">
        <v>3.99</v>
      </c>
    </row>
    <row r="686" spans="1:10" s="86" customFormat="1" ht="27" customHeight="1" x14ac:dyDescent="0.3">
      <c r="A686" s="98" t="s">
        <v>46</v>
      </c>
      <c r="B686" s="99" t="s">
        <v>522</v>
      </c>
      <c r="C686" s="98" t="s">
        <v>27</v>
      </c>
      <c r="D686" s="98" t="s">
        <v>523</v>
      </c>
      <c r="E686" s="177" t="s">
        <v>56</v>
      </c>
      <c r="F686" s="177"/>
      <c r="G686" s="100" t="s">
        <v>57</v>
      </c>
      <c r="H686" s="101">
        <v>2.1000000000000001E-2</v>
      </c>
      <c r="I686" s="102">
        <v>25.69</v>
      </c>
      <c r="J686" s="102">
        <v>0.53</v>
      </c>
    </row>
    <row r="687" spans="1:10" s="86" customFormat="1" ht="27" customHeight="1" x14ac:dyDescent="0.3">
      <c r="A687" s="98" t="s">
        <v>46</v>
      </c>
      <c r="B687" s="99" t="s">
        <v>524</v>
      </c>
      <c r="C687" s="98" t="s">
        <v>27</v>
      </c>
      <c r="D687" s="98" t="s">
        <v>525</v>
      </c>
      <c r="E687" s="177" t="s">
        <v>56</v>
      </c>
      <c r="F687" s="177"/>
      <c r="G687" s="100" t="s">
        <v>58</v>
      </c>
      <c r="H687" s="101">
        <v>0.39800000000000002</v>
      </c>
      <c r="I687" s="102">
        <v>24.19</v>
      </c>
      <c r="J687" s="102">
        <v>9.6199999999999992</v>
      </c>
    </row>
    <row r="688" spans="1:10" s="86" customFormat="1" ht="27" customHeight="1" x14ac:dyDescent="0.3">
      <c r="A688" s="91" t="s">
        <v>39</v>
      </c>
      <c r="B688" s="92" t="s">
        <v>1000</v>
      </c>
      <c r="C688" s="91" t="s">
        <v>27</v>
      </c>
      <c r="D688" s="91" t="s">
        <v>1001</v>
      </c>
      <c r="E688" s="174" t="s">
        <v>40</v>
      </c>
      <c r="F688" s="174"/>
      <c r="G688" s="93" t="s">
        <v>29</v>
      </c>
      <c r="H688" s="94">
        <v>1.04</v>
      </c>
      <c r="I688" s="95">
        <v>123.27</v>
      </c>
      <c r="J688" s="95">
        <v>128.19999999999999</v>
      </c>
    </row>
    <row r="689" spans="1:10" s="86" customFormat="1" ht="27.6" x14ac:dyDescent="0.3">
      <c r="A689" s="96"/>
      <c r="B689" s="96"/>
      <c r="C689" s="96"/>
      <c r="D689" s="96"/>
      <c r="E689" s="96" t="s">
        <v>41</v>
      </c>
      <c r="F689" s="97">
        <v>17.57</v>
      </c>
      <c r="G689" s="96" t="s">
        <v>42</v>
      </c>
      <c r="H689" s="97">
        <v>0</v>
      </c>
      <c r="I689" s="96" t="s">
        <v>43</v>
      </c>
      <c r="J689" s="97">
        <v>17.57</v>
      </c>
    </row>
    <row r="690" spans="1:10" s="86" customFormat="1" ht="15" customHeight="1" thickBot="1" x14ac:dyDescent="0.35">
      <c r="A690" s="134"/>
      <c r="B690" s="134"/>
      <c r="C690" s="134"/>
      <c r="D690" s="134"/>
      <c r="E690" s="134" t="s">
        <v>44</v>
      </c>
      <c r="F690" s="133">
        <v>44.93</v>
      </c>
      <c r="G690" s="134"/>
      <c r="H690" s="173" t="s">
        <v>45</v>
      </c>
      <c r="I690" s="173"/>
      <c r="J690" s="133">
        <v>200.86</v>
      </c>
    </row>
    <row r="691" spans="1:10" s="86" customFormat="1" ht="18" customHeight="1" thickTop="1" x14ac:dyDescent="0.3">
      <c r="A691" s="115" t="s">
        <v>456</v>
      </c>
      <c r="B691" s="116" t="s">
        <v>17</v>
      </c>
      <c r="C691" s="115" t="s">
        <v>18</v>
      </c>
      <c r="D691" s="115" t="s">
        <v>5</v>
      </c>
      <c r="E691" s="175" t="s">
        <v>37</v>
      </c>
      <c r="F691" s="175"/>
      <c r="G691" s="117" t="s">
        <v>19</v>
      </c>
      <c r="H691" s="116" t="s">
        <v>20</v>
      </c>
      <c r="I691" s="116" t="s">
        <v>21</v>
      </c>
      <c r="J691" s="116" t="s">
        <v>6</v>
      </c>
    </row>
    <row r="692" spans="1:10" s="86" customFormat="1" ht="39" customHeight="1" x14ac:dyDescent="0.3">
      <c r="A692" s="125" t="s">
        <v>38</v>
      </c>
      <c r="B692" s="126" t="s">
        <v>457</v>
      </c>
      <c r="C692" s="125" t="s">
        <v>27</v>
      </c>
      <c r="D692" s="125" t="s">
        <v>458</v>
      </c>
      <c r="E692" s="176" t="s">
        <v>755</v>
      </c>
      <c r="F692" s="176"/>
      <c r="G692" s="127" t="s">
        <v>26</v>
      </c>
      <c r="H692" s="128">
        <v>1</v>
      </c>
      <c r="I692" s="129">
        <v>9.58</v>
      </c>
      <c r="J692" s="129">
        <v>9.58</v>
      </c>
    </row>
    <row r="693" spans="1:10" s="86" customFormat="1" ht="27" customHeight="1" x14ac:dyDescent="0.3">
      <c r="A693" s="98" t="s">
        <v>46</v>
      </c>
      <c r="B693" s="99" t="s">
        <v>1002</v>
      </c>
      <c r="C693" s="98" t="s">
        <v>27</v>
      </c>
      <c r="D693" s="98" t="s">
        <v>1003</v>
      </c>
      <c r="E693" s="177" t="s">
        <v>49</v>
      </c>
      <c r="F693" s="177"/>
      <c r="G693" s="100" t="s">
        <v>28</v>
      </c>
      <c r="H693" s="101">
        <v>1.5E-3</v>
      </c>
      <c r="I693" s="102">
        <v>5599.3</v>
      </c>
      <c r="J693" s="102">
        <v>8.39</v>
      </c>
    </row>
    <row r="694" spans="1:10" s="86" customFormat="1" ht="27" customHeight="1" x14ac:dyDescent="0.3">
      <c r="A694" s="98" t="s">
        <v>46</v>
      </c>
      <c r="B694" s="99" t="s">
        <v>51</v>
      </c>
      <c r="C694" s="98" t="s">
        <v>27</v>
      </c>
      <c r="D694" s="98" t="s">
        <v>52</v>
      </c>
      <c r="E694" s="177" t="s">
        <v>49</v>
      </c>
      <c r="F694" s="177"/>
      <c r="G694" s="100" t="s">
        <v>50</v>
      </c>
      <c r="H694" s="101">
        <v>3.8899999999999997E-2</v>
      </c>
      <c r="I694" s="102">
        <v>23.82</v>
      </c>
      <c r="J694" s="102">
        <v>0.92</v>
      </c>
    </row>
    <row r="695" spans="1:10" s="86" customFormat="1" ht="27" customHeight="1" x14ac:dyDescent="0.3">
      <c r="A695" s="98" t="s">
        <v>46</v>
      </c>
      <c r="B695" s="99" t="s">
        <v>47</v>
      </c>
      <c r="C695" s="98" t="s">
        <v>27</v>
      </c>
      <c r="D695" s="98" t="s">
        <v>48</v>
      </c>
      <c r="E695" s="177" t="s">
        <v>49</v>
      </c>
      <c r="F695" s="177"/>
      <c r="G695" s="100" t="s">
        <v>50</v>
      </c>
      <c r="H695" s="101">
        <v>1.46E-2</v>
      </c>
      <c r="I695" s="102">
        <v>19.11</v>
      </c>
      <c r="J695" s="102">
        <v>0.27</v>
      </c>
    </row>
    <row r="696" spans="1:10" s="86" customFormat="1" ht="27.6" x14ac:dyDescent="0.3">
      <c r="A696" s="96"/>
      <c r="B696" s="96"/>
      <c r="C696" s="96"/>
      <c r="D696" s="96"/>
      <c r="E696" s="96" t="s">
        <v>41</v>
      </c>
      <c r="F696" s="97">
        <v>0.9</v>
      </c>
      <c r="G696" s="96" t="s">
        <v>42</v>
      </c>
      <c r="H696" s="97">
        <v>0</v>
      </c>
      <c r="I696" s="96" t="s">
        <v>43</v>
      </c>
      <c r="J696" s="97">
        <v>0.9</v>
      </c>
    </row>
    <row r="697" spans="1:10" s="86" customFormat="1" ht="15" customHeight="1" thickBot="1" x14ac:dyDescent="0.35">
      <c r="A697" s="134"/>
      <c r="B697" s="134"/>
      <c r="C697" s="134"/>
      <c r="D697" s="134"/>
      <c r="E697" s="134" t="s">
        <v>44</v>
      </c>
      <c r="F697" s="133">
        <v>2.76</v>
      </c>
      <c r="G697" s="134"/>
      <c r="H697" s="173" t="s">
        <v>45</v>
      </c>
      <c r="I697" s="173"/>
      <c r="J697" s="133">
        <v>12.34</v>
      </c>
    </row>
    <row r="698" spans="1:10" s="86" customFormat="1" ht="18" customHeight="1" thickTop="1" x14ac:dyDescent="0.3">
      <c r="A698" s="115" t="s">
        <v>459</v>
      </c>
      <c r="B698" s="116" t="s">
        <v>17</v>
      </c>
      <c r="C698" s="115" t="s">
        <v>18</v>
      </c>
      <c r="D698" s="115" t="s">
        <v>5</v>
      </c>
      <c r="E698" s="175" t="s">
        <v>37</v>
      </c>
      <c r="F698" s="175"/>
      <c r="G698" s="117" t="s">
        <v>19</v>
      </c>
      <c r="H698" s="116" t="s">
        <v>20</v>
      </c>
      <c r="I698" s="116" t="s">
        <v>21</v>
      </c>
      <c r="J698" s="116" t="s">
        <v>6</v>
      </c>
    </row>
    <row r="699" spans="1:10" s="86" customFormat="1" ht="39" customHeight="1" x14ac:dyDescent="0.3">
      <c r="A699" s="125" t="s">
        <v>38</v>
      </c>
      <c r="B699" s="126" t="s">
        <v>460</v>
      </c>
      <c r="C699" s="125" t="s">
        <v>27</v>
      </c>
      <c r="D699" s="125" t="s">
        <v>461</v>
      </c>
      <c r="E699" s="176" t="s">
        <v>755</v>
      </c>
      <c r="F699" s="176"/>
      <c r="G699" s="127" t="s">
        <v>26</v>
      </c>
      <c r="H699" s="128">
        <v>1</v>
      </c>
      <c r="I699" s="129">
        <v>58</v>
      </c>
      <c r="J699" s="129">
        <v>58</v>
      </c>
    </row>
    <row r="700" spans="1:10" s="86" customFormat="1" ht="39" customHeight="1" x14ac:dyDescent="0.3">
      <c r="A700" s="98" t="s">
        <v>46</v>
      </c>
      <c r="B700" s="99" t="s">
        <v>986</v>
      </c>
      <c r="C700" s="98" t="s">
        <v>27</v>
      </c>
      <c r="D700" s="98" t="s">
        <v>987</v>
      </c>
      <c r="E700" s="177" t="s">
        <v>49</v>
      </c>
      <c r="F700" s="177"/>
      <c r="G700" s="100" t="s">
        <v>28</v>
      </c>
      <c r="H700" s="101">
        <v>3.7600000000000001E-2</v>
      </c>
      <c r="I700" s="102">
        <v>895.63</v>
      </c>
      <c r="J700" s="102">
        <v>33.67</v>
      </c>
    </row>
    <row r="701" spans="1:10" s="86" customFormat="1" ht="27" customHeight="1" x14ac:dyDescent="0.3">
      <c r="A701" s="98" t="s">
        <v>46</v>
      </c>
      <c r="B701" s="99" t="s">
        <v>51</v>
      </c>
      <c r="C701" s="98" t="s">
        <v>27</v>
      </c>
      <c r="D701" s="98" t="s">
        <v>52</v>
      </c>
      <c r="E701" s="177" t="s">
        <v>49</v>
      </c>
      <c r="F701" s="177"/>
      <c r="G701" s="100" t="s">
        <v>50</v>
      </c>
      <c r="H701" s="101">
        <v>0.79</v>
      </c>
      <c r="I701" s="102">
        <v>23.82</v>
      </c>
      <c r="J701" s="102">
        <v>18.809999999999999</v>
      </c>
    </row>
    <row r="702" spans="1:10" s="86" customFormat="1" ht="27" customHeight="1" x14ac:dyDescent="0.3">
      <c r="A702" s="98" t="s">
        <v>46</v>
      </c>
      <c r="B702" s="99" t="s">
        <v>47</v>
      </c>
      <c r="C702" s="98" t="s">
        <v>27</v>
      </c>
      <c r="D702" s="98" t="s">
        <v>48</v>
      </c>
      <c r="E702" s="177" t="s">
        <v>49</v>
      </c>
      <c r="F702" s="177"/>
      <c r="G702" s="100" t="s">
        <v>50</v>
      </c>
      <c r="H702" s="101">
        <v>0.28899999999999998</v>
      </c>
      <c r="I702" s="102">
        <v>19.11</v>
      </c>
      <c r="J702" s="102">
        <v>5.52</v>
      </c>
    </row>
    <row r="703" spans="1:10" s="86" customFormat="1" ht="27.6" x14ac:dyDescent="0.3">
      <c r="A703" s="96"/>
      <c r="B703" s="96"/>
      <c r="C703" s="96"/>
      <c r="D703" s="96"/>
      <c r="E703" s="96" t="s">
        <v>41</v>
      </c>
      <c r="F703" s="97">
        <v>21.5</v>
      </c>
      <c r="G703" s="96" t="s">
        <v>42</v>
      </c>
      <c r="H703" s="97">
        <v>0</v>
      </c>
      <c r="I703" s="96" t="s">
        <v>43</v>
      </c>
      <c r="J703" s="97">
        <v>21.5</v>
      </c>
    </row>
    <row r="704" spans="1:10" s="86" customFormat="1" ht="15" customHeight="1" thickBot="1" x14ac:dyDescent="0.35">
      <c r="A704" s="134"/>
      <c r="B704" s="134"/>
      <c r="C704" s="134"/>
      <c r="D704" s="134"/>
      <c r="E704" s="134" t="s">
        <v>44</v>
      </c>
      <c r="F704" s="133">
        <v>16.71</v>
      </c>
      <c r="G704" s="134"/>
      <c r="H704" s="173" t="s">
        <v>45</v>
      </c>
      <c r="I704" s="173"/>
      <c r="J704" s="133">
        <v>74.710000000000008</v>
      </c>
    </row>
    <row r="705" spans="1:10" s="86" customFormat="1" ht="18" customHeight="1" thickTop="1" x14ac:dyDescent="0.3">
      <c r="A705" s="115" t="s">
        <v>224</v>
      </c>
      <c r="B705" s="116" t="s">
        <v>17</v>
      </c>
      <c r="C705" s="115" t="s">
        <v>18</v>
      </c>
      <c r="D705" s="115" t="s">
        <v>5</v>
      </c>
      <c r="E705" s="175" t="s">
        <v>37</v>
      </c>
      <c r="F705" s="175"/>
      <c r="G705" s="117" t="s">
        <v>19</v>
      </c>
      <c r="H705" s="116" t="s">
        <v>20</v>
      </c>
      <c r="I705" s="116" t="s">
        <v>21</v>
      </c>
      <c r="J705" s="116" t="s">
        <v>6</v>
      </c>
    </row>
    <row r="706" spans="1:10" s="86" customFormat="1" ht="27" customHeight="1" x14ac:dyDescent="0.3">
      <c r="A706" s="125" t="s">
        <v>38</v>
      </c>
      <c r="B706" s="126" t="s">
        <v>462</v>
      </c>
      <c r="C706" s="125" t="s">
        <v>27</v>
      </c>
      <c r="D706" s="125" t="s">
        <v>463</v>
      </c>
      <c r="E706" s="176" t="s">
        <v>71</v>
      </c>
      <c r="F706" s="176"/>
      <c r="G706" s="127" t="s">
        <v>26</v>
      </c>
      <c r="H706" s="128">
        <v>1</v>
      </c>
      <c r="I706" s="129">
        <v>37.15</v>
      </c>
      <c r="J706" s="129">
        <v>37.15</v>
      </c>
    </row>
    <row r="707" spans="1:10" s="86" customFormat="1" ht="27" customHeight="1" x14ac:dyDescent="0.3">
      <c r="A707" s="98" t="s">
        <v>46</v>
      </c>
      <c r="B707" s="99" t="s">
        <v>51</v>
      </c>
      <c r="C707" s="98" t="s">
        <v>27</v>
      </c>
      <c r="D707" s="98" t="s">
        <v>52</v>
      </c>
      <c r="E707" s="177" t="s">
        <v>49</v>
      </c>
      <c r="F707" s="177"/>
      <c r="G707" s="100" t="s">
        <v>50</v>
      </c>
      <c r="H707" s="101">
        <v>0.1</v>
      </c>
      <c r="I707" s="102">
        <v>23.82</v>
      </c>
      <c r="J707" s="102">
        <v>2.38</v>
      </c>
    </row>
    <row r="708" spans="1:10" s="86" customFormat="1" ht="27" customHeight="1" x14ac:dyDescent="0.3">
      <c r="A708" s="98" t="s">
        <v>46</v>
      </c>
      <c r="B708" s="99" t="s">
        <v>47</v>
      </c>
      <c r="C708" s="98" t="s">
        <v>27</v>
      </c>
      <c r="D708" s="98" t="s">
        <v>48</v>
      </c>
      <c r="E708" s="177" t="s">
        <v>49</v>
      </c>
      <c r="F708" s="177"/>
      <c r="G708" s="100" t="s">
        <v>50</v>
      </c>
      <c r="H708" s="101">
        <v>0.05</v>
      </c>
      <c r="I708" s="102">
        <v>19.11</v>
      </c>
      <c r="J708" s="102">
        <v>0.95</v>
      </c>
    </row>
    <row r="709" spans="1:10" s="86" customFormat="1" ht="21" customHeight="1" x14ac:dyDescent="0.3">
      <c r="A709" s="91" t="s">
        <v>39</v>
      </c>
      <c r="B709" s="92" t="s">
        <v>1004</v>
      </c>
      <c r="C709" s="91" t="s">
        <v>27</v>
      </c>
      <c r="D709" s="91" t="s">
        <v>1005</v>
      </c>
      <c r="E709" s="174" t="s">
        <v>40</v>
      </c>
      <c r="F709" s="174"/>
      <c r="G709" s="93" t="s">
        <v>72</v>
      </c>
      <c r="H709" s="94">
        <v>0.21</v>
      </c>
      <c r="I709" s="95">
        <v>16.100000000000001</v>
      </c>
      <c r="J709" s="95">
        <v>3.38</v>
      </c>
    </row>
    <row r="710" spans="1:10" s="86" customFormat="1" ht="27" customHeight="1" x14ac:dyDescent="0.3">
      <c r="A710" s="91" t="s">
        <v>39</v>
      </c>
      <c r="B710" s="92" t="s">
        <v>1006</v>
      </c>
      <c r="C710" s="91" t="s">
        <v>27</v>
      </c>
      <c r="D710" s="91" t="s">
        <v>1007</v>
      </c>
      <c r="E710" s="174" t="s">
        <v>40</v>
      </c>
      <c r="F710" s="174"/>
      <c r="G710" s="93" t="s">
        <v>28</v>
      </c>
      <c r="H710" s="94">
        <v>4.2999999999999997E-2</v>
      </c>
      <c r="I710" s="95">
        <v>707.91</v>
      </c>
      <c r="J710" s="95">
        <v>30.44</v>
      </c>
    </row>
    <row r="711" spans="1:10" s="86" customFormat="1" ht="27.6" x14ac:dyDescent="0.3">
      <c r="A711" s="96"/>
      <c r="B711" s="96"/>
      <c r="C711" s="96"/>
      <c r="D711" s="96"/>
      <c r="E711" s="96" t="s">
        <v>41</v>
      </c>
      <c r="F711" s="97">
        <v>2.2400000000000002</v>
      </c>
      <c r="G711" s="96" t="s">
        <v>42</v>
      </c>
      <c r="H711" s="97">
        <v>0</v>
      </c>
      <c r="I711" s="96" t="s">
        <v>43</v>
      </c>
      <c r="J711" s="97">
        <v>2.2400000000000002</v>
      </c>
    </row>
    <row r="712" spans="1:10" s="86" customFormat="1" ht="15" customHeight="1" thickBot="1" x14ac:dyDescent="0.35">
      <c r="A712" s="134"/>
      <c r="B712" s="134"/>
      <c r="C712" s="134"/>
      <c r="D712" s="134"/>
      <c r="E712" s="134" t="s">
        <v>44</v>
      </c>
      <c r="F712" s="133">
        <v>10.7</v>
      </c>
      <c r="G712" s="134"/>
      <c r="H712" s="173" t="s">
        <v>45</v>
      </c>
      <c r="I712" s="173"/>
      <c r="J712" s="133">
        <v>47.849999999999994</v>
      </c>
    </row>
    <row r="713" spans="1:10" s="86" customFormat="1" ht="18" customHeight="1" thickTop="1" x14ac:dyDescent="0.3">
      <c r="A713" s="115" t="s">
        <v>225</v>
      </c>
      <c r="B713" s="116" t="s">
        <v>17</v>
      </c>
      <c r="C713" s="115" t="s">
        <v>18</v>
      </c>
      <c r="D713" s="115" t="s">
        <v>5</v>
      </c>
      <c r="E713" s="175" t="s">
        <v>37</v>
      </c>
      <c r="F713" s="175"/>
      <c r="G713" s="117" t="s">
        <v>19</v>
      </c>
      <c r="H713" s="116" t="s">
        <v>20</v>
      </c>
      <c r="I713" s="116" t="s">
        <v>21</v>
      </c>
      <c r="J713" s="116" t="s">
        <v>6</v>
      </c>
    </row>
    <row r="714" spans="1:10" s="86" customFormat="1" ht="39" customHeight="1" x14ac:dyDescent="0.3">
      <c r="A714" s="125" t="s">
        <v>38</v>
      </c>
      <c r="B714" s="126" t="s">
        <v>464</v>
      </c>
      <c r="C714" s="125" t="s">
        <v>27</v>
      </c>
      <c r="D714" s="125" t="s">
        <v>465</v>
      </c>
      <c r="E714" s="176" t="s">
        <v>71</v>
      </c>
      <c r="F714" s="176"/>
      <c r="G714" s="127" t="s">
        <v>26</v>
      </c>
      <c r="H714" s="128">
        <v>1</v>
      </c>
      <c r="I714" s="129">
        <v>58.620000000000005</v>
      </c>
      <c r="J714" s="129">
        <v>58.62</v>
      </c>
    </row>
    <row r="715" spans="1:10" s="86" customFormat="1" ht="27" customHeight="1" x14ac:dyDescent="0.3">
      <c r="A715" s="98" t="s">
        <v>46</v>
      </c>
      <c r="B715" s="99" t="s">
        <v>990</v>
      </c>
      <c r="C715" s="98" t="s">
        <v>27</v>
      </c>
      <c r="D715" s="98" t="s">
        <v>991</v>
      </c>
      <c r="E715" s="177" t="s">
        <v>49</v>
      </c>
      <c r="F715" s="177"/>
      <c r="G715" s="100" t="s">
        <v>50</v>
      </c>
      <c r="H715" s="101">
        <v>0.25369999999999998</v>
      </c>
      <c r="I715" s="102">
        <v>23.71</v>
      </c>
      <c r="J715" s="102">
        <v>6.01</v>
      </c>
    </row>
    <row r="716" spans="1:10" s="86" customFormat="1" ht="27" customHeight="1" x14ac:dyDescent="0.3">
      <c r="A716" s="98" t="s">
        <v>46</v>
      </c>
      <c r="B716" s="99" t="s">
        <v>47</v>
      </c>
      <c r="C716" s="98" t="s">
        <v>27</v>
      </c>
      <c r="D716" s="98" t="s">
        <v>48</v>
      </c>
      <c r="E716" s="177" t="s">
        <v>49</v>
      </c>
      <c r="F716" s="177"/>
      <c r="G716" s="100" t="s">
        <v>50</v>
      </c>
      <c r="H716" s="101">
        <v>0.1308</v>
      </c>
      <c r="I716" s="102">
        <v>19.11</v>
      </c>
      <c r="J716" s="102">
        <v>2.4900000000000002</v>
      </c>
    </row>
    <row r="717" spans="1:10" s="86" customFormat="1" ht="27" customHeight="1" x14ac:dyDescent="0.3">
      <c r="A717" s="91" t="s">
        <v>39</v>
      </c>
      <c r="B717" s="92" t="s">
        <v>1008</v>
      </c>
      <c r="C717" s="91" t="s">
        <v>27</v>
      </c>
      <c r="D717" s="91" t="s">
        <v>1009</v>
      </c>
      <c r="E717" s="174" t="s">
        <v>40</v>
      </c>
      <c r="F717" s="174"/>
      <c r="G717" s="93" t="s">
        <v>26</v>
      </c>
      <c r="H717" s="94">
        <v>1.06</v>
      </c>
      <c r="I717" s="95">
        <v>39.17</v>
      </c>
      <c r="J717" s="95">
        <v>41.52</v>
      </c>
    </row>
    <row r="718" spans="1:10" s="86" customFormat="1" ht="21" customHeight="1" x14ac:dyDescent="0.3">
      <c r="A718" s="91" t="s">
        <v>39</v>
      </c>
      <c r="B718" s="92" t="s">
        <v>992</v>
      </c>
      <c r="C718" s="91" t="s">
        <v>27</v>
      </c>
      <c r="D718" s="91" t="s">
        <v>993</v>
      </c>
      <c r="E718" s="174" t="s">
        <v>40</v>
      </c>
      <c r="F718" s="174"/>
      <c r="G718" s="93" t="s">
        <v>53</v>
      </c>
      <c r="H718" s="94">
        <v>9.1325000000000003</v>
      </c>
      <c r="I718" s="95">
        <v>0.84</v>
      </c>
      <c r="J718" s="95">
        <v>7.67</v>
      </c>
    </row>
    <row r="719" spans="1:10" s="86" customFormat="1" ht="21" customHeight="1" x14ac:dyDescent="0.3">
      <c r="A719" s="91" t="s">
        <v>39</v>
      </c>
      <c r="B719" s="92" t="s">
        <v>996</v>
      </c>
      <c r="C719" s="91" t="s">
        <v>27</v>
      </c>
      <c r="D719" s="91" t="s">
        <v>997</v>
      </c>
      <c r="E719" s="174" t="s">
        <v>40</v>
      </c>
      <c r="F719" s="174"/>
      <c r="G719" s="93" t="s">
        <v>53</v>
      </c>
      <c r="H719" s="94">
        <v>0.188</v>
      </c>
      <c r="I719" s="95">
        <v>4.96</v>
      </c>
      <c r="J719" s="95">
        <v>0.93</v>
      </c>
    </row>
    <row r="720" spans="1:10" s="86" customFormat="1" ht="27.6" x14ac:dyDescent="0.3">
      <c r="A720" s="96"/>
      <c r="B720" s="96"/>
      <c r="C720" s="96"/>
      <c r="D720" s="96"/>
      <c r="E720" s="96" t="s">
        <v>41</v>
      </c>
      <c r="F720" s="97">
        <v>5.72</v>
      </c>
      <c r="G720" s="96" t="s">
        <v>42</v>
      </c>
      <c r="H720" s="97">
        <v>0</v>
      </c>
      <c r="I720" s="96" t="s">
        <v>43</v>
      </c>
      <c r="J720" s="97">
        <v>5.72</v>
      </c>
    </row>
    <row r="721" spans="1:10" s="86" customFormat="1" ht="15" customHeight="1" thickBot="1" x14ac:dyDescent="0.35">
      <c r="A721" s="134"/>
      <c r="B721" s="134"/>
      <c r="C721" s="134"/>
      <c r="D721" s="134"/>
      <c r="E721" s="134" t="s">
        <v>44</v>
      </c>
      <c r="F721" s="133">
        <v>16.89</v>
      </c>
      <c r="G721" s="134"/>
      <c r="H721" s="173" t="s">
        <v>45</v>
      </c>
      <c r="I721" s="173"/>
      <c r="J721" s="133">
        <v>75.509999999999991</v>
      </c>
    </row>
    <row r="722" spans="1:10" s="86" customFormat="1" ht="18" customHeight="1" thickTop="1" x14ac:dyDescent="0.3">
      <c r="A722" s="115" t="s">
        <v>226</v>
      </c>
      <c r="B722" s="116" t="s">
        <v>17</v>
      </c>
      <c r="C722" s="115" t="s">
        <v>18</v>
      </c>
      <c r="D722" s="115" t="s">
        <v>5</v>
      </c>
      <c r="E722" s="175" t="s">
        <v>37</v>
      </c>
      <c r="F722" s="175"/>
      <c r="G722" s="117" t="s">
        <v>19</v>
      </c>
      <c r="H722" s="116" t="s">
        <v>20</v>
      </c>
      <c r="I722" s="116" t="s">
        <v>21</v>
      </c>
      <c r="J722" s="116" t="s">
        <v>6</v>
      </c>
    </row>
    <row r="723" spans="1:10" s="86" customFormat="1" ht="21" customHeight="1" x14ac:dyDescent="0.3">
      <c r="A723" s="125" t="s">
        <v>38</v>
      </c>
      <c r="B723" s="126" t="s">
        <v>466</v>
      </c>
      <c r="C723" s="125" t="s">
        <v>27</v>
      </c>
      <c r="D723" s="125" t="s">
        <v>467</v>
      </c>
      <c r="E723" s="176" t="s">
        <v>71</v>
      </c>
      <c r="F723" s="176"/>
      <c r="G723" s="127" t="s">
        <v>29</v>
      </c>
      <c r="H723" s="128">
        <v>1</v>
      </c>
      <c r="I723" s="129">
        <v>140.27000000000001</v>
      </c>
      <c r="J723" s="129">
        <v>140.27000000000001</v>
      </c>
    </row>
    <row r="724" spans="1:10" s="86" customFormat="1" ht="27" customHeight="1" x14ac:dyDescent="0.3">
      <c r="A724" s="98" t="s">
        <v>46</v>
      </c>
      <c r="B724" s="99" t="s">
        <v>713</v>
      </c>
      <c r="C724" s="98" t="s">
        <v>27</v>
      </c>
      <c r="D724" s="98" t="s">
        <v>714</v>
      </c>
      <c r="E724" s="177" t="s">
        <v>49</v>
      </c>
      <c r="F724" s="177"/>
      <c r="G724" s="100" t="s">
        <v>50</v>
      </c>
      <c r="H724" s="101">
        <v>0.54700000000000004</v>
      </c>
      <c r="I724" s="102">
        <v>24.44</v>
      </c>
      <c r="J724" s="102">
        <v>13.36</v>
      </c>
    </row>
    <row r="725" spans="1:10" s="86" customFormat="1" ht="27" customHeight="1" x14ac:dyDescent="0.3">
      <c r="A725" s="98" t="s">
        <v>46</v>
      </c>
      <c r="B725" s="99" t="s">
        <v>47</v>
      </c>
      <c r="C725" s="98" t="s">
        <v>27</v>
      </c>
      <c r="D725" s="98" t="s">
        <v>48</v>
      </c>
      <c r="E725" s="177" t="s">
        <v>49</v>
      </c>
      <c r="F725" s="177"/>
      <c r="G725" s="100" t="s">
        <v>50</v>
      </c>
      <c r="H725" s="101">
        <v>0.27300000000000002</v>
      </c>
      <c r="I725" s="102">
        <v>19.11</v>
      </c>
      <c r="J725" s="102">
        <v>5.21</v>
      </c>
    </row>
    <row r="726" spans="1:10" s="86" customFormat="1" ht="27" customHeight="1" x14ac:dyDescent="0.3">
      <c r="A726" s="91" t="s">
        <v>39</v>
      </c>
      <c r="B726" s="92" t="s">
        <v>1010</v>
      </c>
      <c r="C726" s="91" t="s">
        <v>27</v>
      </c>
      <c r="D726" s="91" t="s">
        <v>1011</v>
      </c>
      <c r="E726" s="174" t="s">
        <v>40</v>
      </c>
      <c r="F726" s="174"/>
      <c r="G726" s="93" t="s">
        <v>29</v>
      </c>
      <c r="H726" s="94">
        <v>1</v>
      </c>
      <c r="I726" s="95">
        <v>118.36</v>
      </c>
      <c r="J726" s="95">
        <v>118.36</v>
      </c>
    </row>
    <row r="727" spans="1:10" s="86" customFormat="1" ht="21" customHeight="1" x14ac:dyDescent="0.3">
      <c r="A727" s="91" t="s">
        <v>39</v>
      </c>
      <c r="B727" s="92" t="s">
        <v>1012</v>
      </c>
      <c r="C727" s="91" t="s">
        <v>27</v>
      </c>
      <c r="D727" s="91" t="s">
        <v>1013</v>
      </c>
      <c r="E727" s="174" t="s">
        <v>40</v>
      </c>
      <c r="F727" s="174"/>
      <c r="G727" s="93" t="s">
        <v>53</v>
      </c>
      <c r="H727" s="94">
        <v>1.29</v>
      </c>
      <c r="I727" s="95">
        <v>2.59</v>
      </c>
      <c r="J727" s="95">
        <v>3.34</v>
      </c>
    </row>
    <row r="728" spans="1:10" s="86" customFormat="1" ht="27.6" x14ac:dyDescent="0.3">
      <c r="A728" s="96"/>
      <c r="B728" s="96"/>
      <c r="C728" s="96"/>
      <c r="D728" s="96"/>
      <c r="E728" s="96" t="s">
        <v>41</v>
      </c>
      <c r="F728" s="97">
        <v>12.65</v>
      </c>
      <c r="G728" s="96" t="s">
        <v>42</v>
      </c>
      <c r="H728" s="97">
        <v>0</v>
      </c>
      <c r="I728" s="96" t="s">
        <v>43</v>
      </c>
      <c r="J728" s="97">
        <v>12.65</v>
      </c>
    </row>
    <row r="729" spans="1:10" s="86" customFormat="1" ht="15" customHeight="1" thickBot="1" x14ac:dyDescent="0.35">
      <c r="A729" s="134"/>
      <c r="B729" s="134"/>
      <c r="C729" s="134"/>
      <c r="D729" s="134"/>
      <c r="E729" s="134" t="s">
        <v>44</v>
      </c>
      <c r="F729" s="133">
        <v>40.42</v>
      </c>
      <c r="G729" s="134"/>
      <c r="H729" s="173" t="s">
        <v>45</v>
      </c>
      <c r="I729" s="173"/>
      <c r="J729" s="133">
        <v>180.69</v>
      </c>
    </row>
    <row r="730" spans="1:10" s="86" customFormat="1" ht="18" customHeight="1" thickTop="1" x14ac:dyDescent="0.3">
      <c r="A730" s="115" t="s">
        <v>227</v>
      </c>
      <c r="B730" s="116" t="s">
        <v>17</v>
      </c>
      <c r="C730" s="115" t="s">
        <v>18</v>
      </c>
      <c r="D730" s="115" t="s">
        <v>5</v>
      </c>
      <c r="E730" s="175" t="s">
        <v>37</v>
      </c>
      <c r="F730" s="175"/>
      <c r="G730" s="117" t="s">
        <v>19</v>
      </c>
      <c r="H730" s="116" t="s">
        <v>20</v>
      </c>
      <c r="I730" s="116" t="s">
        <v>21</v>
      </c>
      <c r="J730" s="116" t="s">
        <v>6</v>
      </c>
    </row>
    <row r="731" spans="1:10" s="86" customFormat="1" ht="27" customHeight="1" x14ac:dyDescent="0.3">
      <c r="A731" s="125" t="s">
        <v>38</v>
      </c>
      <c r="B731" s="126" t="s">
        <v>468</v>
      </c>
      <c r="C731" s="125" t="s">
        <v>27</v>
      </c>
      <c r="D731" s="125" t="s">
        <v>469</v>
      </c>
      <c r="E731" s="176" t="s">
        <v>71</v>
      </c>
      <c r="F731" s="176"/>
      <c r="G731" s="127" t="s">
        <v>29</v>
      </c>
      <c r="H731" s="128">
        <v>1</v>
      </c>
      <c r="I731" s="129">
        <v>8.0299999999999994</v>
      </c>
      <c r="J731" s="129">
        <v>8.0299999999999994</v>
      </c>
    </row>
    <row r="732" spans="1:10" s="86" customFormat="1" ht="27" customHeight="1" x14ac:dyDescent="0.3">
      <c r="A732" s="98" t="s">
        <v>46</v>
      </c>
      <c r="B732" s="99" t="s">
        <v>990</v>
      </c>
      <c r="C732" s="98" t="s">
        <v>27</v>
      </c>
      <c r="D732" s="98" t="s">
        <v>991</v>
      </c>
      <c r="E732" s="177" t="s">
        <v>49</v>
      </c>
      <c r="F732" s="177"/>
      <c r="G732" s="100" t="s">
        <v>50</v>
      </c>
      <c r="H732" s="101">
        <v>7.2599999999999998E-2</v>
      </c>
      <c r="I732" s="102">
        <v>23.71</v>
      </c>
      <c r="J732" s="102">
        <v>1.72</v>
      </c>
    </row>
    <row r="733" spans="1:10" s="86" customFormat="1" ht="27" customHeight="1" x14ac:dyDescent="0.3">
      <c r="A733" s="98" t="s">
        <v>46</v>
      </c>
      <c r="B733" s="99" t="s">
        <v>47</v>
      </c>
      <c r="C733" s="98" t="s">
        <v>27</v>
      </c>
      <c r="D733" s="98" t="s">
        <v>48</v>
      </c>
      <c r="E733" s="177" t="s">
        <v>49</v>
      </c>
      <c r="F733" s="177"/>
      <c r="G733" s="100" t="s">
        <v>50</v>
      </c>
      <c r="H733" s="101">
        <v>2.86E-2</v>
      </c>
      <c r="I733" s="102">
        <v>19.11</v>
      </c>
      <c r="J733" s="102">
        <v>0.54</v>
      </c>
    </row>
    <row r="734" spans="1:10" s="86" customFormat="1" ht="27" customHeight="1" x14ac:dyDescent="0.3">
      <c r="A734" s="91" t="s">
        <v>39</v>
      </c>
      <c r="B734" s="92" t="s">
        <v>1008</v>
      </c>
      <c r="C734" s="91" t="s">
        <v>27</v>
      </c>
      <c r="D734" s="91" t="s">
        <v>1009</v>
      </c>
      <c r="E734" s="174" t="s">
        <v>40</v>
      </c>
      <c r="F734" s="174"/>
      <c r="G734" s="93" t="s">
        <v>26</v>
      </c>
      <c r="H734" s="94">
        <v>0.1225</v>
      </c>
      <c r="I734" s="95">
        <v>39.17</v>
      </c>
      <c r="J734" s="95">
        <v>4.79</v>
      </c>
    </row>
    <row r="735" spans="1:10" s="86" customFormat="1" ht="21" customHeight="1" x14ac:dyDescent="0.3">
      <c r="A735" s="91" t="s">
        <v>39</v>
      </c>
      <c r="B735" s="92" t="s">
        <v>992</v>
      </c>
      <c r="C735" s="91" t="s">
        <v>27</v>
      </c>
      <c r="D735" s="91" t="s">
        <v>993</v>
      </c>
      <c r="E735" s="174" t="s">
        <v>40</v>
      </c>
      <c r="F735" s="174"/>
      <c r="G735" s="93" t="s">
        <v>53</v>
      </c>
      <c r="H735" s="94">
        <v>0.63919999999999999</v>
      </c>
      <c r="I735" s="95">
        <v>0.84</v>
      </c>
      <c r="J735" s="95">
        <v>0.53</v>
      </c>
    </row>
    <row r="736" spans="1:10" s="86" customFormat="1" ht="21" customHeight="1" x14ac:dyDescent="0.3">
      <c r="A736" s="91" t="s">
        <v>39</v>
      </c>
      <c r="B736" s="92" t="s">
        <v>996</v>
      </c>
      <c r="C736" s="91" t="s">
        <v>27</v>
      </c>
      <c r="D736" s="91" t="s">
        <v>997</v>
      </c>
      <c r="E736" s="174" t="s">
        <v>40</v>
      </c>
      <c r="F736" s="174"/>
      <c r="G736" s="93" t="s">
        <v>53</v>
      </c>
      <c r="H736" s="94">
        <v>9.1999999999999998E-2</v>
      </c>
      <c r="I736" s="95">
        <v>4.96</v>
      </c>
      <c r="J736" s="95">
        <v>0.45</v>
      </c>
    </row>
    <row r="737" spans="1:10" s="86" customFormat="1" ht="27.6" x14ac:dyDescent="0.3">
      <c r="A737" s="96"/>
      <c r="B737" s="96"/>
      <c r="C737" s="96"/>
      <c r="D737" s="96"/>
      <c r="E737" s="96" t="s">
        <v>41</v>
      </c>
      <c r="F737" s="97">
        <v>1.53</v>
      </c>
      <c r="G737" s="96" t="s">
        <v>42</v>
      </c>
      <c r="H737" s="97">
        <v>0</v>
      </c>
      <c r="I737" s="96" t="s">
        <v>43</v>
      </c>
      <c r="J737" s="97">
        <v>1.53</v>
      </c>
    </row>
    <row r="738" spans="1:10" s="86" customFormat="1" ht="15" customHeight="1" thickBot="1" x14ac:dyDescent="0.35">
      <c r="A738" s="134"/>
      <c r="B738" s="134"/>
      <c r="C738" s="134"/>
      <c r="D738" s="134"/>
      <c r="E738" s="134" t="s">
        <v>44</v>
      </c>
      <c r="F738" s="133">
        <v>2.31</v>
      </c>
      <c r="G738" s="134"/>
      <c r="H738" s="173" t="s">
        <v>45</v>
      </c>
      <c r="I738" s="173"/>
      <c r="J738" s="133">
        <v>10.34</v>
      </c>
    </row>
    <row r="739" spans="1:10" s="86" customFormat="1" ht="18" customHeight="1" thickTop="1" x14ac:dyDescent="0.3">
      <c r="A739" s="115" t="s">
        <v>228</v>
      </c>
      <c r="B739" s="116" t="s">
        <v>17</v>
      </c>
      <c r="C739" s="115" t="s">
        <v>18</v>
      </c>
      <c r="D739" s="115" t="s">
        <v>5</v>
      </c>
      <c r="E739" s="175" t="s">
        <v>37</v>
      </c>
      <c r="F739" s="175"/>
      <c r="G739" s="117" t="s">
        <v>19</v>
      </c>
      <c r="H739" s="116" t="s">
        <v>20</v>
      </c>
      <c r="I739" s="116" t="s">
        <v>21</v>
      </c>
      <c r="J739" s="116" t="s">
        <v>6</v>
      </c>
    </row>
    <row r="740" spans="1:10" s="86" customFormat="1" ht="21" customHeight="1" x14ac:dyDescent="0.3">
      <c r="A740" s="125" t="s">
        <v>38</v>
      </c>
      <c r="B740" s="126" t="s">
        <v>31</v>
      </c>
      <c r="C740" s="125" t="s">
        <v>27</v>
      </c>
      <c r="D740" s="125" t="s">
        <v>32</v>
      </c>
      <c r="E740" s="176" t="s">
        <v>75</v>
      </c>
      <c r="F740" s="176"/>
      <c r="G740" s="127" t="s">
        <v>26</v>
      </c>
      <c r="H740" s="128">
        <v>1</v>
      </c>
      <c r="I740" s="129">
        <v>2.3200000000000003</v>
      </c>
      <c r="J740" s="129">
        <v>2.3199999999999998</v>
      </c>
    </row>
    <row r="741" spans="1:10" s="86" customFormat="1" ht="27" customHeight="1" x14ac:dyDescent="0.3">
      <c r="A741" s="98" t="s">
        <v>46</v>
      </c>
      <c r="B741" s="99" t="s">
        <v>76</v>
      </c>
      <c r="C741" s="98" t="s">
        <v>27</v>
      </c>
      <c r="D741" s="98" t="s">
        <v>77</v>
      </c>
      <c r="E741" s="177" t="s">
        <v>49</v>
      </c>
      <c r="F741" s="177"/>
      <c r="G741" s="100" t="s">
        <v>50</v>
      </c>
      <c r="H741" s="101">
        <v>3.9E-2</v>
      </c>
      <c r="I741" s="102">
        <v>25.05</v>
      </c>
      <c r="J741" s="102">
        <v>0.97</v>
      </c>
    </row>
    <row r="742" spans="1:10" s="86" customFormat="1" ht="27" customHeight="1" x14ac:dyDescent="0.3">
      <c r="A742" s="98" t="s">
        <v>46</v>
      </c>
      <c r="B742" s="99" t="s">
        <v>47</v>
      </c>
      <c r="C742" s="98" t="s">
        <v>27</v>
      </c>
      <c r="D742" s="98" t="s">
        <v>48</v>
      </c>
      <c r="E742" s="177" t="s">
        <v>49</v>
      </c>
      <c r="F742" s="177"/>
      <c r="G742" s="100" t="s">
        <v>50</v>
      </c>
      <c r="H742" s="101">
        <v>1.4E-2</v>
      </c>
      <c r="I742" s="102">
        <v>19.11</v>
      </c>
      <c r="J742" s="102">
        <v>0.26</v>
      </c>
    </row>
    <row r="743" spans="1:10" s="86" customFormat="1" ht="21" customHeight="1" x14ac:dyDescent="0.3">
      <c r="A743" s="91" t="s">
        <v>39</v>
      </c>
      <c r="B743" s="92" t="s">
        <v>78</v>
      </c>
      <c r="C743" s="91" t="s">
        <v>27</v>
      </c>
      <c r="D743" s="91" t="s">
        <v>79</v>
      </c>
      <c r="E743" s="174" t="s">
        <v>40</v>
      </c>
      <c r="F743" s="174"/>
      <c r="G743" s="93" t="s">
        <v>72</v>
      </c>
      <c r="H743" s="94">
        <v>0.16</v>
      </c>
      <c r="I743" s="95">
        <v>6.83</v>
      </c>
      <c r="J743" s="95">
        <v>1.0900000000000001</v>
      </c>
    </row>
    <row r="744" spans="1:10" s="86" customFormat="1" ht="27.6" x14ac:dyDescent="0.3">
      <c r="A744" s="96"/>
      <c r="B744" s="96"/>
      <c r="C744" s="96"/>
      <c r="D744" s="96"/>
      <c r="E744" s="96" t="s">
        <v>41</v>
      </c>
      <c r="F744" s="97">
        <v>0.8</v>
      </c>
      <c r="G744" s="96" t="s">
        <v>42</v>
      </c>
      <c r="H744" s="97">
        <v>0</v>
      </c>
      <c r="I744" s="96" t="s">
        <v>43</v>
      </c>
      <c r="J744" s="97">
        <v>0.8</v>
      </c>
    </row>
    <row r="745" spans="1:10" s="86" customFormat="1" ht="15" customHeight="1" thickBot="1" x14ac:dyDescent="0.35">
      <c r="A745" s="134"/>
      <c r="B745" s="134"/>
      <c r="C745" s="134"/>
      <c r="D745" s="134"/>
      <c r="E745" s="134" t="s">
        <v>44</v>
      </c>
      <c r="F745" s="133">
        <v>0.66</v>
      </c>
      <c r="G745" s="134"/>
      <c r="H745" s="173" t="s">
        <v>45</v>
      </c>
      <c r="I745" s="173"/>
      <c r="J745" s="133">
        <v>2.98</v>
      </c>
    </row>
    <row r="746" spans="1:10" s="86" customFormat="1" ht="18" customHeight="1" thickTop="1" x14ac:dyDescent="0.3">
      <c r="A746" s="115" t="s">
        <v>470</v>
      </c>
      <c r="B746" s="116" t="s">
        <v>17</v>
      </c>
      <c r="C746" s="115" t="s">
        <v>18</v>
      </c>
      <c r="D746" s="115" t="s">
        <v>5</v>
      </c>
      <c r="E746" s="175" t="s">
        <v>37</v>
      </c>
      <c r="F746" s="175"/>
      <c r="G746" s="117" t="s">
        <v>19</v>
      </c>
      <c r="H746" s="116" t="s">
        <v>20</v>
      </c>
      <c r="I746" s="116" t="s">
        <v>21</v>
      </c>
      <c r="J746" s="116" t="s">
        <v>6</v>
      </c>
    </row>
    <row r="747" spans="1:10" s="86" customFormat="1" ht="27" customHeight="1" x14ac:dyDescent="0.3">
      <c r="A747" s="125" t="s">
        <v>38</v>
      </c>
      <c r="B747" s="126" t="s">
        <v>471</v>
      </c>
      <c r="C747" s="125" t="s">
        <v>27</v>
      </c>
      <c r="D747" s="125" t="s">
        <v>472</v>
      </c>
      <c r="E747" s="176" t="s">
        <v>75</v>
      </c>
      <c r="F747" s="176"/>
      <c r="G747" s="127" t="s">
        <v>26</v>
      </c>
      <c r="H747" s="128">
        <v>1</v>
      </c>
      <c r="I747" s="129">
        <v>27.040000000000003</v>
      </c>
      <c r="J747" s="129">
        <v>27.04</v>
      </c>
    </row>
    <row r="748" spans="1:10" s="86" customFormat="1" ht="27" customHeight="1" x14ac:dyDescent="0.3">
      <c r="A748" s="98" t="s">
        <v>46</v>
      </c>
      <c r="B748" s="99" t="s">
        <v>76</v>
      </c>
      <c r="C748" s="98" t="s">
        <v>27</v>
      </c>
      <c r="D748" s="98" t="s">
        <v>77</v>
      </c>
      <c r="E748" s="177" t="s">
        <v>49</v>
      </c>
      <c r="F748" s="177"/>
      <c r="G748" s="100" t="s">
        <v>50</v>
      </c>
      <c r="H748" s="101">
        <v>0.747</v>
      </c>
      <c r="I748" s="102">
        <v>25.05</v>
      </c>
      <c r="J748" s="102">
        <v>18.71</v>
      </c>
    </row>
    <row r="749" spans="1:10" s="86" customFormat="1" ht="27" customHeight="1" x14ac:dyDescent="0.3">
      <c r="A749" s="98" t="s">
        <v>46</v>
      </c>
      <c r="B749" s="99" t="s">
        <v>47</v>
      </c>
      <c r="C749" s="98" t="s">
        <v>27</v>
      </c>
      <c r="D749" s="98" t="s">
        <v>48</v>
      </c>
      <c r="E749" s="177" t="s">
        <v>49</v>
      </c>
      <c r="F749" s="177"/>
      <c r="G749" s="100" t="s">
        <v>50</v>
      </c>
      <c r="H749" s="101">
        <v>0.187</v>
      </c>
      <c r="I749" s="102">
        <v>19.11</v>
      </c>
      <c r="J749" s="102">
        <v>3.57</v>
      </c>
    </row>
    <row r="750" spans="1:10" s="86" customFormat="1" ht="21" customHeight="1" x14ac:dyDescent="0.3">
      <c r="A750" s="91" t="s">
        <v>39</v>
      </c>
      <c r="B750" s="92" t="s">
        <v>80</v>
      </c>
      <c r="C750" s="91" t="s">
        <v>27</v>
      </c>
      <c r="D750" s="91" t="s">
        <v>1014</v>
      </c>
      <c r="E750" s="174" t="s">
        <v>40</v>
      </c>
      <c r="F750" s="174"/>
      <c r="G750" s="93" t="s">
        <v>30</v>
      </c>
      <c r="H750" s="94">
        <v>0.06</v>
      </c>
      <c r="I750" s="95">
        <v>0.84</v>
      </c>
      <c r="J750" s="95">
        <v>0.05</v>
      </c>
    </row>
    <row r="751" spans="1:10" s="86" customFormat="1" ht="21" customHeight="1" x14ac:dyDescent="0.3">
      <c r="A751" s="91" t="s">
        <v>39</v>
      </c>
      <c r="B751" s="92" t="s">
        <v>81</v>
      </c>
      <c r="C751" s="91" t="s">
        <v>27</v>
      </c>
      <c r="D751" s="91" t="s">
        <v>82</v>
      </c>
      <c r="E751" s="174">
        <v>0</v>
      </c>
      <c r="F751" s="174"/>
      <c r="G751" s="93" t="s">
        <v>53</v>
      </c>
      <c r="H751" s="94">
        <v>1.04304</v>
      </c>
      <c r="I751" s="95">
        <v>4.5199999999999996</v>
      </c>
      <c r="J751" s="95">
        <v>4.71</v>
      </c>
    </row>
    <row r="752" spans="1:10" s="86" customFormat="1" ht="27.6" x14ac:dyDescent="0.3">
      <c r="A752" s="96"/>
      <c r="B752" s="96"/>
      <c r="C752" s="96"/>
      <c r="D752" s="96"/>
      <c r="E752" s="96" t="s">
        <v>41</v>
      </c>
      <c r="F752" s="97">
        <v>14.5</v>
      </c>
      <c r="G752" s="96" t="s">
        <v>42</v>
      </c>
      <c r="H752" s="97">
        <v>0</v>
      </c>
      <c r="I752" s="96" t="s">
        <v>43</v>
      </c>
      <c r="J752" s="97">
        <v>14.5</v>
      </c>
    </row>
    <row r="753" spans="1:10" s="86" customFormat="1" ht="15" customHeight="1" thickBot="1" x14ac:dyDescent="0.35">
      <c r="A753" s="134"/>
      <c r="B753" s="134"/>
      <c r="C753" s="134"/>
      <c r="D753" s="134"/>
      <c r="E753" s="134" t="s">
        <v>44</v>
      </c>
      <c r="F753" s="133">
        <v>7.79</v>
      </c>
      <c r="G753" s="134"/>
      <c r="H753" s="173" t="s">
        <v>45</v>
      </c>
      <c r="I753" s="173"/>
      <c r="J753" s="133">
        <v>34.83</v>
      </c>
    </row>
    <row r="754" spans="1:10" s="86" customFormat="1" ht="18" customHeight="1" thickTop="1" x14ac:dyDescent="0.3">
      <c r="A754" s="115" t="s">
        <v>473</v>
      </c>
      <c r="B754" s="116" t="s">
        <v>17</v>
      </c>
      <c r="C754" s="115" t="s">
        <v>18</v>
      </c>
      <c r="D754" s="115" t="s">
        <v>5</v>
      </c>
      <c r="E754" s="175" t="s">
        <v>37</v>
      </c>
      <c r="F754" s="175"/>
      <c r="G754" s="117" t="s">
        <v>19</v>
      </c>
      <c r="H754" s="116" t="s">
        <v>20</v>
      </c>
      <c r="I754" s="116" t="s">
        <v>21</v>
      </c>
      <c r="J754" s="116" t="s">
        <v>6</v>
      </c>
    </row>
    <row r="755" spans="1:10" s="86" customFormat="1" ht="27" customHeight="1" x14ac:dyDescent="0.3">
      <c r="A755" s="125" t="s">
        <v>38</v>
      </c>
      <c r="B755" s="126" t="s">
        <v>33</v>
      </c>
      <c r="C755" s="125" t="s">
        <v>27</v>
      </c>
      <c r="D755" s="125" t="s">
        <v>34</v>
      </c>
      <c r="E755" s="176" t="s">
        <v>75</v>
      </c>
      <c r="F755" s="176"/>
      <c r="G755" s="127" t="s">
        <v>26</v>
      </c>
      <c r="H755" s="128">
        <v>1</v>
      </c>
      <c r="I755" s="129">
        <v>16.920000000000002</v>
      </c>
      <c r="J755" s="129">
        <v>16.920000000000002</v>
      </c>
    </row>
    <row r="756" spans="1:10" s="86" customFormat="1" ht="27" customHeight="1" x14ac:dyDescent="0.3">
      <c r="A756" s="98" t="s">
        <v>46</v>
      </c>
      <c r="B756" s="99" t="s">
        <v>76</v>
      </c>
      <c r="C756" s="98" t="s">
        <v>27</v>
      </c>
      <c r="D756" s="98" t="s">
        <v>77</v>
      </c>
      <c r="E756" s="177" t="s">
        <v>49</v>
      </c>
      <c r="F756" s="177"/>
      <c r="G756" s="100" t="s">
        <v>50</v>
      </c>
      <c r="H756" s="101">
        <v>0.187</v>
      </c>
      <c r="I756" s="102">
        <v>25.05</v>
      </c>
      <c r="J756" s="102">
        <v>4.68</v>
      </c>
    </row>
    <row r="757" spans="1:10" s="86" customFormat="1" ht="27" customHeight="1" x14ac:dyDescent="0.3">
      <c r="A757" s="98" t="s">
        <v>46</v>
      </c>
      <c r="B757" s="99" t="s">
        <v>47</v>
      </c>
      <c r="C757" s="98" t="s">
        <v>27</v>
      </c>
      <c r="D757" s="98" t="s">
        <v>48</v>
      </c>
      <c r="E757" s="177" t="s">
        <v>49</v>
      </c>
      <c r="F757" s="177"/>
      <c r="G757" s="100" t="s">
        <v>50</v>
      </c>
      <c r="H757" s="101">
        <v>6.9000000000000006E-2</v>
      </c>
      <c r="I757" s="102">
        <v>19.11</v>
      </c>
      <c r="J757" s="102">
        <v>1.31</v>
      </c>
    </row>
    <row r="758" spans="1:10" s="86" customFormat="1" ht="21" customHeight="1" x14ac:dyDescent="0.3">
      <c r="A758" s="91" t="s">
        <v>39</v>
      </c>
      <c r="B758" s="92" t="s">
        <v>83</v>
      </c>
      <c r="C758" s="91" t="s">
        <v>27</v>
      </c>
      <c r="D758" s="91" t="s">
        <v>536</v>
      </c>
      <c r="E758" s="174" t="s">
        <v>40</v>
      </c>
      <c r="F758" s="174"/>
      <c r="G758" s="93" t="s">
        <v>72</v>
      </c>
      <c r="H758" s="94">
        <v>0.33</v>
      </c>
      <c r="I758" s="95">
        <v>33.15</v>
      </c>
      <c r="J758" s="95">
        <v>10.93</v>
      </c>
    </row>
    <row r="759" spans="1:10" s="86" customFormat="1" ht="27.6" x14ac:dyDescent="0.3">
      <c r="A759" s="96"/>
      <c r="B759" s="96"/>
      <c r="C759" s="96"/>
      <c r="D759" s="96"/>
      <c r="E759" s="96" t="s">
        <v>41</v>
      </c>
      <c r="F759" s="97">
        <v>3.89</v>
      </c>
      <c r="G759" s="96" t="s">
        <v>42</v>
      </c>
      <c r="H759" s="97">
        <v>0</v>
      </c>
      <c r="I759" s="96" t="s">
        <v>43</v>
      </c>
      <c r="J759" s="97">
        <v>3.89</v>
      </c>
    </row>
    <row r="760" spans="1:10" s="86" customFormat="1" ht="15" customHeight="1" thickBot="1" x14ac:dyDescent="0.35">
      <c r="A760" s="134"/>
      <c r="B760" s="134"/>
      <c r="C760" s="134"/>
      <c r="D760" s="134"/>
      <c r="E760" s="134" t="s">
        <v>44</v>
      </c>
      <c r="F760" s="133">
        <v>4.87</v>
      </c>
      <c r="G760" s="134"/>
      <c r="H760" s="173" t="s">
        <v>45</v>
      </c>
      <c r="I760" s="173"/>
      <c r="J760" s="133">
        <v>21.790000000000003</v>
      </c>
    </row>
    <row r="761" spans="1:10" s="86" customFormat="1" ht="18" customHeight="1" thickTop="1" x14ac:dyDescent="0.3">
      <c r="A761" s="115" t="s">
        <v>474</v>
      </c>
      <c r="B761" s="116" t="s">
        <v>17</v>
      </c>
      <c r="C761" s="115" t="s">
        <v>18</v>
      </c>
      <c r="D761" s="115" t="s">
        <v>5</v>
      </c>
      <c r="E761" s="175" t="s">
        <v>37</v>
      </c>
      <c r="F761" s="175"/>
      <c r="G761" s="117" t="s">
        <v>19</v>
      </c>
      <c r="H761" s="116" t="s">
        <v>20</v>
      </c>
      <c r="I761" s="116" t="s">
        <v>21</v>
      </c>
      <c r="J761" s="116" t="s">
        <v>6</v>
      </c>
    </row>
    <row r="762" spans="1:10" s="86" customFormat="1" ht="21" customHeight="1" x14ac:dyDescent="0.3">
      <c r="A762" s="125" t="s">
        <v>38</v>
      </c>
      <c r="B762" s="126" t="s">
        <v>475</v>
      </c>
      <c r="C762" s="125" t="s">
        <v>27</v>
      </c>
      <c r="D762" s="125" t="s">
        <v>476</v>
      </c>
      <c r="E762" s="176" t="s">
        <v>75</v>
      </c>
      <c r="F762" s="176"/>
      <c r="G762" s="127" t="s">
        <v>26</v>
      </c>
      <c r="H762" s="128">
        <v>1</v>
      </c>
      <c r="I762" s="129">
        <v>20.23</v>
      </c>
      <c r="J762" s="129">
        <v>20.23</v>
      </c>
    </row>
    <row r="763" spans="1:10" s="86" customFormat="1" ht="27" customHeight="1" x14ac:dyDescent="0.3">
      <c r="A763" s="98" t="s">
        <v>46</v>
      </c>
      <c r="B763" s="99" t="s">
        <v>76</v>
      </c>
      <c r="C763" s="98" t="s">
        <v>27</v>
      </c>
      <c r="D763" s="98" t="s">
        <v>77</v>
      </c>
      <c r="E763" s="177" t="s">
        <v>49</v>
      </c>
      <c r="F763" s="177"/>
      <c r="G763" s="100" t="s">
        <v>50</v>
      </c>
      <c r="H763" s="101">
        <v>0.28060000000000002</v>
      </c>
      <c r="I763" s="102">
        <v>25.07</v>
      </c>
      <c r="J763" s="102">
        <v>7.03</v>
      </c>
    </row>
    <row r="764" spans="1:10" s="86" customFormat="1" ht="21" customHeight="1" x14ac:dyDescent="0.3">
      <c r="A764" s="91" t="s">
        <v>39</v>
      </c>
      <c r="B764" s="92" t="s">
        <v>80</v>
      </c>
      <c r="C764" s="91" t="s">
        <v>27</v>
      </c>
      <c r="D764" s="91" t="s">
        <v>1014</v>
      </c>
      <c r="E764" s="174" t="s">
        <v>40</v>
      </c>
      <c r="F764" s="174"/>
      <c r="G764" s="93" t="s">
        <v>30</v>
      </c>
      <c r="H764" s="94">
        <v>0.4</v>
      </c>
      <c r="I764" s="95">
        <v>0.84</v>
      </c>
      <c r="J764" s="95">
        <v>0.33</v>
      </c>
    </row>
    <row r="765" spans="1:10" s="86" customFormat="1" ht="21" customHeight="1" x14ac:dyDescent="0.3">
      <c r="A765" s="91" t="s">
        <v>39</v>
      </c>
      <c r="B765" s="92" t="s">
        <v>84</v>
      </c>
      <c r="C765" s="91" t="s">
        <v>27</v>
      </c>
      <c r="D765" s="91" t="s">
        <v>237</v>
      </c>
      <c r="E765" s="174" t="s">
        <v>40</v>
      </c>
      <c r="F765" s="174"/>
      <c r="G765" s="93" t="s">
        <v>72</v>
      </c>
      <c r="H765" s="94">
        <v>2.76E-2</v>
      </c>
      <c r="I765" s="95">
        <v>22.29</v>
      </c>
      <c r="J765" s="95">
        <v>0.61</v>
      </c>
    </row>
    <row r="766" spans="1:10" s="86" customFormat="1" ht="21" customHeight="1" x14ac:dyDescent="0.3">
      <c r="A766" s="91" t="s">
        <v>39</v>
      </c>
      <c r="B766" s="92" t="s">
        <v>1015</v>
      </c>
      <c r="C766" s="91" t="s">
        <v>27</v>
      </c>
      <c r="D766" s="91" t="s">
        <v>1016</v>
      </c>
      <c r="E766" s="174">
        <v>0</v>
      </c>
      <c r="F766" s="174"/>
      <c r="G766" s="93" t="s">
        <v>72</v>
      </c>
      <c r="H766" s="94">
        <v>0.49608000000000002</v>
      </c>
      <c r="I766" s="95">
        <v>24.73</v>
      </c>
      <c r="J766" s="95">
        <v>12.26</v>
      </c>
    </row>
    <row r="767" spans="1:10" s="86" customFormat="1" ht="27.6" x14ac:dyDescent="0.3">
      <c r="A767" s="96"/>
      <c r="B767" s="96"/>
      <c r="C767" s="96"/>
      <c r="D767" s="96"/>
      <c r="E767" s="96" t="s">
        <v>41</v>
      </c>
      <c r="F767" s="97">
        <v>4.6100000000000003</v>
      </c>
      <c r="G767" s="96" t="s">
        <v>42</v>
      </c>
      <c r="H767" s="97">
        <v>0</v>
      </c>
      <c r="I767" s="96" t="s">
        <v>43</v>
      </c>
      <c r="J767" s="97">
        <v>4.6100000000000003</v>
      </c>
    </row>
    <row r="768" spans="1:10" s="86" customFormat="1" ht="15" customHeight="1" thickBot="1" x14ac:dyDescent="0.35">
      <c r="A768" s="134"/>
      <c r="B768" s="134"/>
      <c r="C768" s="134"/>
      <c r="D768" s="134"/>
      <c r="E768" s="134" t="s">
        <v>44</v>
      </c>
      <c r="F768" s="133">
        <v>5.83</v>
      </c>
      <c r="G768" s="134"/>
      <c r="H768" s="173" t="s">
        <v>45</v>
      </c>
      <c r="I768" s="173"/>
      <c r="J768" s="133">
        <v>26.060000000000002</v>
      </c>
    </row>
    <row r="769" spans="1:10" s="86" customFormat="1" ht="18" customHeight="1" thickTop="1" x14ac:dyDescent="0.3">
      <c r="A769" s="115" t="s">
        <v>477</v>
      </c>
      <c r="B769" s="116" t="s">
        <v>17</v>
      </c>
      <c r="C769" s="115" t="s">
        <v>18</v>
      </c>
      <c r="D769" s="115" t="s">
        <v>5</v>
      </c>
      <c r="E769" s="175" t="s">
        <v>37</v>
      </c>
      <c r="F769" s="175"/>
      <c r="G769" s="117" t="s">
        <v>19</v>
      </c>
      <c r="H769" s="116" t="s">
        <v>20</v>
      </c>
      <c r="I769" s="116" t="s">
        <v>21</v>
      </c>
      <c r="J769" s="116" t="s">
        <v>6</v>
      </c>
    </row>
    <row r="770" spans="1:10" s="86" customFormat="1" ht="27" customHeight="1" x14ac:dyDescent="0.3">
      <c r="A770" s="125" t="s">
        <v>38</v>
      </c>
      <c r="B770" s="126" t="s">
        <v>478</v>
      </c>
      <c r="C770" s="125" t="s">
        <v>27</v>
      </c>
      <c r="D770" s="125" t="s">
        <v>479</v>
      </c>
      <c r="E770" s="176" t="s">
        <v>75</v>
      </c>
      <c r="F770" s="176"/>
      <c r="G770" s="127" t="s">
        <v>26</v>
      </c>
      <c r="H770" s="128">
        <v>1</v>
      </c>
      <c r="I770" s="129">
        <v>16.34</v>
      </c>
      <c r="J770" s="129">
        <v>16.34</v>
      </c>
    </row>
    <row r="771" spans="1:10" s="86" customFormat="1" ht="27" customHeight="1" x14ac:dyDescent="0.3">
      <c r="A771" s="98" t="s">
        <v>46</v>
      </c>
      <c r="B771" s="99" t="s">
        <v>76</v>
      </c>
      <c r="C771" s="98" t="s">
        <v>27</v>
      </c>
      <c r="D771" s="98" t="s">
        <v>77</v>
      </c>
      <c r="E771" s="177" t="s">
        <v>49</v>
      </c>
      <c r="F771" s="177"/>
      <c r="G771" s="100" t="s">
        <v>50</v>
      </c>
      <c r="H771" s="101">
        <v>0.3674</v>
      </c>
      <c r="I771" s="102">
        <v>25.05</v>
      </c>
      <c r="J771" s="102">
        <v>9.1999999999999993</v>
      </c>
    </row>
    <row r="772" spans="1:10" s="86" customFormat="1" ht="21" customHeight="1" x14ac:dyDescent="0.3">
      <c r="A772" s="91" t="s">
        <v>39</v>
      </c>
      <c r="B772" s="92" t="s">
        <v>80</v>
      </c>
      <c r="C772" s="91" t="s">
        <v>27</v>
      </c>
      <c r="D772" s="91" t="s">
        <v>1014</v>
      </c>
      <c r="E772" s="174" t="s">
        <v>40</v>
      </c>
      <c r="F772" s="174"/>
      <c r="G772" s="93" t="s">
        <v>30</v>
      </c>
      <c r="H772" s="94">
        <v>0.5</v>
      </c>
      <c r="I772" s="95">
        <v>0.84</v>
      </c>
      <c r="J772" s="95">
        <v>0.42</v>
      </c>
    </row>
    <row r="773" spans="1:10" s="86" customFormat="1" ht="21" customHeight="1" x14ac:dyDescent="0.3">
      <c r="A773" s="91" t="s">
        <v>39</v>
      </c>
      <c r="B773" s="92" t="s">
        <v>1017</v>
      </c>
      <c r="C773" s="91" t="s">
        <v>27</v>
      </c>
      <c r="D773" s="91" t="s">
        <v>1018</v>
      </c>
      <c r="E773" s="174">
        <v>0</v>
      </c>
      <c r="F773" s="174"/>
      <c r="G773" s="93" t="s">
        <v>53</v>
      </c>
      <c r="H773" s="94">
        <v>0.66398400000000002</v>
      </c>
      <c r="I773" s="95">
        <v>10.130000000000001</v>
      </c>
      <c r="J773" s="95">
        <v>6.72</v>
      </c>
    </row>
    <row r="774" spans="1:10" s="86" customFormat="1" ht="27.6" x14ac:dyDescent="0.3">
      <c r="A774" s="96"/>
      <c r="B774" s="96"/>
      <c r="C774" s="96"/>
      <c r="D774" s="96"/>
      <c r="E774" s="96" t="s">
        <v>41</v>
      </c>
      <c r="F774" s="97">
        <v>6.03</v>
      </c>
      <c r="G774" s="96" t="s">
        <v>42</v>
      </c>
      <c r="H774" s="97">
        <v>0</v>
      </c>
      <c r="I774" s="96" t="s">
        <v>43</v>
      </c>
      <c r="J774" s="97">
        <v>6.03</v>
      </c>
    </row>
    <row r="775" spans="1:10" s="86" customFormat="1" ht="15" customHeight="1" thickBot="1" x14ac:dyDescent="0.35">
      <c r="A775" s="134"/>
      <c r="B775" s="134"/>
      <c r="C775" s="134"/>
      <c r="D775" s="134"/>
      <c r="E775" s="134" t="s">
        <v>44</v>
      </c>
      <c r="F775" s="133">
        <v>4.7</v>
      </c>
      <c r="G775" s="134"/>
      <c r="H775" s="173" t="s">
        <v>45</v>
      </c>
      <c r="I775" s="173"/>
      <c r="J775" s="133">
        <v>21.04</v>
      </c>
    </row>
    <row r="776" spans="1:10" s="86" customFormat="1" ht="18" customHeight="1" thickTop="1" x14ac:dyDescent="0.3">
      <c r="A776" s="115" t="s">
        <v>480</v>
      </c>
      <c r="B776" s="116" t="s">
        <v>17</v>
      </c>
      <c r="C776" s="115" t="s">
        <v>18</v>
      </c>
      <c r="D776" s="115" t="s">
        <v>5</v>
      </c>
      <c r="E776" s="175" t="s">
        <v>37</v>
      </c>
      <c r="F776" s="175"/>
      <c r="G776" s="117" t="s">
        <v>19</v>
      </c>
      <c r="H776" s="116" t="s">
        <v>20</v>
      </c>
      <c r="I776" s="116" t="s">
        <v>21</v>
      </c>
      <c r="J776" s="116" t="s">
        <v>6</v>
      </c>
    </row>
    <row r="777" spans="1:10" s="86" customFormat="1" ht="27" customHeight="1" x14ac:dyDescent="0.3">
      <c r="A777" s="125" t="s">
        <v>38</v>
      </c>
      <c r="B777" s="126" t="s">
        <v>481</v>
      </c>
      <c r="C777" s="125" t="s">
        <v>27</v>
      </c>
      <c r="D777" s="125" t="s">
        <v>482</v>
      </c>
      <c r="E777" s="176" t="s">
        <v>75</v>
      </c>
      <c r="F777" s="176"/>
      <c r="G777" s="127" t="s">
        <v>26</v>
      </c>
      <c r="H777" s="128">
        <v>1</v>
      </c>
      <c r="I777" s="129">
        <v>14.709999999999999</v>
      </c>
      <c r="J777" s="129">
        <v>14.71</v>
      </c>
    </row>
    <row r="778" spans="1:10" s="86" customFormat="1" ht="27" customHeight="1" x14ac:dyDescent="0.3">
      <c r="A778" s="98" t="s">
        <v>46</v>
      </c>
      <c r="B778" s="99" t="s">
        <v>76</v>
      </c>
      <c r="C778" s="98" t="s">
        <v>27</v>
      </c>
      <c r="D778" s="98" t="s">
        <v>77</v>
      </c>
      <c r="E778" s="177" t="s">
        <v>49</v>
      </c>
      <c r="F778" s="177"/>
      <c r="G778" s="100" t="s">
        <v>50</v>
      </c>
      <c r="H778" s="101">
        <v>0.3805</v>
      </c>
      <c r="I778" s="102">
        <v>25.05</v>
      </c>
      <c r="J778" s="102">
        <v>9.5299999999999994</v>
      </c>
    </row>
    <row r="779" spans="1:10" s="86" customFormat="1" ht="21" customHeight="1" x14ac:dyDescent="0.3">
      <c r="A779" s="91" t="s">
        <v>39</v>
      </c>
      <c r="B779" s="92" t="s">
        <v>84</v>
      </c>
      <c r="C779" s="91" t="s">
        <v>27</v>
      </c>
      <c r="D779" s="91" t="s">
        <v>237</v>
      </c>
      <c r="E779" s="174" t="s">
        <v>40</v>
      </c>
      <c r="F779" s="174"/>
      <c r="G779" s="93" t="s">
        <v>72</v>
      </c>
      <c r="H779" s="94">
        <v>1.2500000000000001E-2</v>
      </c>
      <c r="I779" s="95">
        <v>22.29</v>
      </c>
      <c r="J779" s="95">
        <v>0.27</v>
      </c>
    </row>
    <row r="780" spans="1:10" s="86" customFormat="1" ht="21" customHeight="1" x14ac:dyDescent="0.3">
      <c r="A780" s="91" t="s">
        <v>39</v>
      </c>
      <c r="B780" s="92" t="s">
        <v>1019</v>
      </c>
      <c r="C780" s="91" t="s">
        <v>27</v>
      </c>
      <c r="D780" s="91" t="s">
        <v>1020</v>
      </c>
      <c r="E780" s="174" t="s">
        <v>40</v>
      </c>
      <c r="F780" s="174"/>
      <c r="G780" s="93" t="s">
        <v>72</v>
      </c>
      <c r="H780" s="94">
        <v>0.12529999999999999</v>
      </c>
      <c r="I780" s="95">
        <v>39.19</v>
      </c>
      <c r="J780" s="95">
        <v>4.91</v>
      </c>
    </row>
    <row r="781" spans="1:10" s="86" customFormat="1" ht="27.6" x14ac:dyDescent="0.3">
      <c r="A781" s="96"/>
      <c r="B781" s="96"/>
      <c r="C781" s="96"/>
      <c r="D781" s="96"/>
      <c r="E781" s="96" t="s">
        <v>41</v>
      </c>
      <c r="F781" s="97">
        <v>6.25</v>
      </c>
      <c r="G781" s="96" t="s">
        <v>42</v>
      </c>
      <c r="H781" s="97">
        <v>0</v>
      </c>
      <c r="I781" s="96" t="s">
        <v>43</v>
      </c>
      <c r="J781" s="97">
        <v>6.25</v>
      </c>
    </row>
    <row r="782" spans="1:10" s="86" customFormat="1" ht="15" customHeight="1" thickBot="1" x14ac:dyDescent="0.35">
      <c r="A782" s="134"/>
      <c r="B782" s="134"/>
      <c r="C782" s="134"/>
      <c r="D782" s="134"/>
      <c r="E782" s="134" t="s">
        <v>44</v>
      </c>
      <c r="F782" s="133">
        <v>4.2300000000000004</v>
      </c>
      <c r="G782" s="134"/>
      <c r="H782" s="173" t="s">
        <v>45</v>
      </c>
      <c r="I782" s="173"/>
      <c r="J782" s="133">
        <v>18.940000000000001</v>
      </c>
    </row>
    <row r="783" spans="1:10" s="86" customFormat="1" ht="18" customHeight="1" thickTop="1" x14ac:dyDescent="0.3">
      <c r="A783" s="115" t="s">
        <v>483</v>
      </c>
      <c r="B783" s="116" t="s">
        <v>17</v>
      </c>
      <c r="C783" s="115" t="s">
        <v>18</v>
      </c>
      <c r="D783" s="115" t="s">
        <v>5</v>
      </c>
      <c r="E783" s="175" t="s">
        <v>37</v>
      </c>
      <c r="F783" s="175"/>
      <c r="G783" s="117" t="s">
        <v>19</v>
      </c>
      <c r="H783" s="116" t="s">
        <v>20</v>
      </c>
      <c r="I783" s="116" t="s">
        <v>21</v>
      </c>
      <c r="J783" s="116" t="s">
        <v>6</v>
      </c>
    </row>
    <row r="784" spans="1:10" s="86" customFormat="1" ht="39" customHeight="1" x14ac:dyDescent="0.3">
      <c r="A784" s="125" t="s">
        <v>38</v>
      </c>
      <c r="B784" s="126" t="s">
        <v>484</v>
      </c>
      <c r="C784" s="125" t="s">
        <v>27</v>
      </c>
      <c r="D784" s="125" t="s">
        <v>485</v>
      </c>
      <c r="E784" s="176" t="s">
        <v>75</v>
      </c>
      <c r="F784" s="176"/>
      <c r="G784" s="127" t="s">
        <v>26</v>
      </c>
      <c r="H784" s="128">
        <v>1</v>
      </c>
      <c r="I784" s="129">
        <v>21.86</v>
      </c>
      <c r="J784" s="129">
        <v>21.86</v>
      </c>
    </row>
    <row r="785" spans="1:10" s="86" customFormat="1" ht="27" customHeight="1" x14ac:dyDescent="0.3">
      <c r="A785" s="98" t="s">
        <v>46</v>
      </c>
      <c r="B785" s="99" t="s">
        <v>76</v>
      </c>
      <c r="C785" s="98" t="s">
        <v>27</v>
      </c>
      <c r="D785" s="98" t="s">
        <v>77</v>
      </c>
      <c r="E785" s="177" t="s">
        <v>49</v>
      </c>
      <c r="F785" s="177"/>
      <c r="G785" s="100" t="s">
        <v>50</v>
      </c>
      <c r="H785" s="101">
        <v>0.67789999999999995</v>
      </c>
      <c r="I785" s="102">
        <v>25.05</v>
      </c>
      <c r="J785" s="102">
        <v>16.98</v>
      </c>
    </row>
    <row r="786" spans="1:10" s="86" customFormat="1" ht="21" customHeight="1" x14ac:dyDescent="0.3">
      <c r="A786" s="91" t="s">
        <v>39</v>
      </c>
      <c r="B786" s="92" t="s">
        <v>84</v>
      </c>
      <c r="C786" s="91" t="s">
        <v>27</v>
      </c>
      <c r="D786" s="91" t="s">
        <v>237</v>
      </c>
      <c r="E786" s="174" t="s">
        <v>40</v>
      </c>
      <c r="F786" s="174"/>
      <c r="G786" s="93" t="s">
        <v>72</v>
      </c>
      <c r="H786" s="94">
        <v>1.0999999999999999E-2</v>
      </c>
      <c r="I786" s="95">
        <v>22.29</v>
      </c>
      <c r="J786" s="95">
        <v>0.24</v>
      </c>
    </row>
    <row r="787" spans="1:10" s="86" customFormat="1" ht="21" customHeight="1" x14ac:dyDescent="0.3">
      <c r="A787" s="91" t="s">
        <v>39</v>
      </c>
      <c r="B787" s="92" t="s">
        <v>85</v>
      </c>
      <c r="C787" s="91" t="s">
        <v>27</v>
      </c>
      <c r="D787" s="91" t="s">
        <v>86</v>
      </c>
      <c r="E787" s="174" t="s">
        <v>40</v>
      </c>
      <c r="F787" s="174"/>
      <c r="G787" s="93" t="s">
        <v>72</v>
      </c>
      <c r="H787" s="94">
        <v>0.10979999999999999</v>
      </c>
      <c r="I787" s="95">
        <v>42.27</v>
      </c>
      <c r="J787" s="95">
        <v>4.6399999999999997</v>
      </c>
    </row>
    <row r="788" spans="1:10" s="86" customFormat="1" ht="27.6" x14ac:dyDescent="0.3">
      <c r="A788" s="96"/>
      <c r="B788" s="96"/>
      <c r="C788" s="96"/>
      <c r="D788" s="96"/>
      <c r="E788" s="96" t="s">
        <v>41</v>
      </c>
      <c r="F788" s="97">
        <v>11.13</v>
      </c>
      <c r="G788" s="96" t="s">
        <v>42</v>
      </c>
      <c r="H788" s="97">
        <v>0</v>
      </c>
      <c r="I788" s="96" t="s">
        <v>43</v>
      </c>
      <c r="J788" s="97">
        <v>11.13</v>
      </c>
    </row>
    <row r="789" spans="1:10" s="86" customFormat="1" ht="15" customHeight="1" thickBot="1" x14ac:dyDescent="0.35">
      <c r="A789" s="134"/>
      <c r="B789" s="134"/>
      <c r="C789" s="134"/>
      <c r="D789" s="134"/>
      <c r="E789" s="134" t="s">
        <v>44</v>
      </c>
      <c r="F789" s="133">
        <v>6.3</v>
      </c>
      <c r="G789" s="134"/>
      <c r="H789" s="173" t="s">
        <v>45</v>
      </c>
      <c r="I789" s="173"/>
      <c r="J789" s="133">
        <v>28.16</v>
      </c>
    </row>
    <row r="790" spans="1:10" s="86" customFormat="1" ht="18" customHeight="1" thickTop="1" x14ac:dyDescent="0.3">
      <c r="A790" s="115" t="s">
        <v>486</v>
      </c>
      <c r="B790" s="116" t="s">
        <v>17</v>
      </c>
      <c r="C790" s="115" t="s">
        <v>18</v>
      </c>
      <c r="D790" s="115" t="s">
        <v>5</v>
      </c>
      <c r="E790" s="175" t="s">
        <v>37</v>
      </c>
      <c r="F790" s="175"/>
      <c r="G790" s="117" t="s">
        <v>19</v>
      </c>
      <c r="H790" s="116" t="s">
        <v>20</v>
      </c>
      <c r="I790" s="116" t="s">
        <v>21</v>
      </c>
      <c r="J790" s="116" t="s">
        <v>6</v>
      </c>
    </row>
    <row r="791" spans="1:10" s="86" customFormat="1" ht="39" customHeight="1" x14ac:dyDescent="0.3">
      <c r="A791" s="125" t="s">
        <v>38</v>
      </c>
      <c r="B791" s="126" t="s">
        <v>487</v>
      </c>
      <c r="C791" s="125" t="s">
        <v>27</v>
      </c>
      <c r="D791" s="125" t="s">
        <v>488</v>
      </c>
      <c r="E791" s="176" t="s">
        <v>75</v>
      </c>
      <c r="F791" s="176"/>
      <c r="G791" s="127" t="s">
        <v>26</v>
      </c>
      <c r="H791" s="128">
        <v>1</v>
      </c>
      <c r="I791" s="129">
        <v>22.410000000000004</v>
      </c>
      <c r="J791" s="129">
        <v>22.41</v>
      </c>
    </row>
    <row r="792" spans="1:10" s="86" customFormat="1" ht="27" customHeight="1" x14ac:dyDescent="0.3">
      <c r="A792" s="98" t="s">
        <v>46</v>
      </c>
      <c r="B792" s="99" t="s">
        <v>76</v>
      </c>
      <c r="C792" s="98" t="s">
        <v>27</v>
      </c>
      <c r="D792" s="98" t="s">
        <v>77</v>
      </c>
      <c r="E792" s="177" t="s">
        <v>49</v>
      </c>
      <c r="F792" s="177"/>
      <c r="G792" s="100" t="s">
        <v>50</v>
      </c>
      <c r="H792" s="101">
        <v>0.67789999999999995</v>
      </c>
      <c r="I792" s="102">
        <v>25.05</v>
      </c>
      <c r="J792" s="102">
        <v>16.98</v>
      </c>
    </row>
    <row r="793" spans="1:10" s="86" customFormat="1" ht="21" customHeight="1" x14ac:dyDescent="0.3">
      <c r="A793" s="91" t="s">
        <v>39</v>
      </c>
      <c r="B793" s="92" t="s">
        <v>84</v>
      </c>
      <c r="C793" s="91" t="s">
        <v>27</v>
      </c>
      <c r="D793" s="91" t="s">
        <v>237</v>
      </c>
      <c r="E793" s="174" t="s">
        <v>40</v>
      </c>
      <c r="F793" s="174"/>
      <c r="G793" s="93" t="s">
        <v>72</v>
      </c>
      <c r="H793" s="94">
        <v>1.2699999999999999E-2</v>
      </c>
      <c r="I793" s="95">
        <v>22.29</v>
      </c>
      <c r="J793" s="95">
        <v>0.28000000000000003</v>
      </c>
    </row>
    <row r="794" spans="1:10" s="86" customFormat="1" ht="21" customHeight="1" x14ac:dyDescent="0.3">
      <c r="A794" s="91" t="s">
        <v>39</v>
      </c>
      <c r="B794" s="92" t="s">
        <v>1021</v>
      </c>
      <c r="C794" s="91" t="s">
        <v>27</v>
      </c>
      <c r="D794" s="91" t="s">
        <v>1022</v>
      </c>
      <c r="E794" s="174" t="s">
        <v>40</v>
      </c>
      <c r="F794" s="174"/>
      <c r="G794" s="93" t="s">
        <v>72</v>
      </c>
      <c r="H794" s="94">
        <v>0.12740000000000001</v>
      </c>
      <c r="I794" s="95">
        <v>40.479999999999997</v>
      </c>
      <c r="J794" s="95">
        <v>5.15</v>
      </c>
    </row>
    <row r="795" spans="1:10" s="86" customFormat="1" ht="27.6" x14ac:dyDescent="0.3">
      <c r="A795" s="96"/>
      <c r="B795" s="96"/>
      <c r="C795" s="96"/>
      <c r="D795" s="96"/>
      <c r="E795" s="96" t="s">
        <v>41</v>
      </c>
      <c r="F795" s="97">
        <v>11.13</v>
      </c>
      <c r="G795" s="96" t="s">
        <v>42</v>
      </c>
      <c r="H795" s="97">
        <v>0</v>
      </c>
      <c r="I795" s="96" t="s">
        <v>43</v>
      </c>
      <c r="J795" s="97">
        <v>11.13</v>
      </c>
    </row>
    <row r="796" spans="1:10" s="86" customFormat="1" ht="15" customHeight="1" thickBot="1" x14ac:dyDescent="0.35">
      <c r="A796" s="134"/>
      <c r="B796" s="134"/>
      <c r="C796" s="134"/>
      <c r="D796" s="134"/>
      <c r="E796" s="134" t="s">
        <v>44</v>
      </c>
      <c r="F796" s="133">
        <v>6.45</v>
      </c>
      <c r="G796" s="134"/>
      <c r="H796" s="173" t="s">
        <v>45</v>
      </c>
      <c r="I796" s="173"/>
      <c r="J796" s="133">
        <v>28.86</v>
      </c>
    </row>
    <row r="797" spans="1:10" s="86" customFormat="1" ht="18" customHeight="1" thickTop="1" x14ac:dyDescent="0.3">
      <c r="A797" s="115" t="s">
        <v>489</v>
      </c>
      <c r="B797" s="116" t="s">
        <v>17</v>
      </c>
      <c r="C797" s="115" t="s">
        <v>18</v>
      </c>
      <c r="D797" s="115" t="s">
        <v>5</v>
      </c>
      <c r="E797" s="175" t="s">
        <v>37</v>
      </c>
      <c r="F797" s="175"/>
      <c r="G797" s="117" t="s">
        <v>19</v>
      </c>
      <c r="H797" s="116" t="s">
        <v>20</v>
      </c>
      <c r="I797" s="116" t="s">
        <v>21</v>
      </c>
      <c r="J797" s="116" t="s">
        <v>6</v>
      </c>
    </row>
    <row r="798" spans="1:10" s="86" customFormat="1" ht="21" customHeight="1" x14ac:dyDescent="0.3">
      <c r="A798" s="125" t="s">
        <v>38</v>
      </c>
      <c r="B798" s="126" t="s">
        <v>490</v>
      </c>
      <c r="C798" s="125" t="s">
        <v>27</v>
      </c>
      <c r="D798" s="125" t="s">
        <v>491</v>
      </c>
      <c r="E798" s="176" t="s">
        <v>75</v>
      </c>
      <c r="F798" s="176"/>
      <c r="G798" s="127" t="s">
        <v>26</v>
      </c>
      <c r="H798" s="128">
        <v>1</v>
      </c>
      <c r="I798" s="129">
        <v>2.7199999999999998</v>
      </c>
      <c r="J798" s="129">
        <v>2.72</v>
      </c>
    </row>
    <row r="799" spans="1:10" s="86" customFormat="1" ht="27" customHeight="1" x14ac:dyDescent="0.3">
      <c r="A799" s="98" t="s">
        <v>46</v>
      </c>
      <c r="B799" s="99" t="s">
        <v>76</v>
      </c>
      <c r="C799" s="98" t="s">
        <v>27</v>
      </c>
      <c r="D799" s="98" t="s">
        <v>77</v>
      </c>
      <c r="E799" s="177" t="s">
        <v>49</v>
      </c>
      <c r="F799" s="177"/>
      <c r="G799" s="100" t="s">
        <v>50</v>
      </c>
      <c r="H799" s="101">
        <v>5.0999999999999997E-2</v>
      </c>
      <c r="I799" s="102">
        <v>25.05</v>
      </c>
      <c r="J799" s="102">
        <v>1.27</v>
      </c>
    </row>
    <row r="800" spans="1:10" s="86" customFormat="1" ht="27" customHeight="1" x14ac:dyDescent="0.3">
      <c r="A800" s="98" t="s">
        <v>46</v>
      </c>
      <c r="B800" s="99" t="s">
        <v>47</v>
      </c>
      <c r="C800" s="98" t="s">
        <v>27</v>
      </c>
      <c r="D800" s="98" t="s">
        <v>48</v>
      </c>
      <c r="E800" s="177" t="s">
        <v>49</v>
      </c>
      <c r="F800" s="177"/>
      <c r="G800" s="100" t="s">
        <v>50</v>
      </c>
      <c r="H800" s="101">
        <v>1.9E-2</v>
      </c>
      <c r="I800" s="102">
        <v>19.11</v>
      </c>
      <c r="J800" s="102">
        <v>0.36</v>
      </c>
    </row>
    <row r="801" spans="1:10" s="86" customFormat="1" ht="21" customHeight="1" x14ac:dyDescent="0.3">
      <c r="A801" s="91" t="s">
        <v>39</v>
      </c>
      <c r="B801" s="92" t="s">
        <v>78</v>
      </c>
      <c r="C801" s="91" t="s">
        <v>27</v>
      </c>
      <c r="D801" s="91" t="s">
        <v>79</v>
      </c>
      <c r="E801" s="174" t="s">
        <v>40</v>
      </c>
      <c r="F801" s="174"/>
      <c r="G801" s="93" t="s">
        <v>72</v>
      </c>
      <c r="H801" s="94">
        <v>0.16</v>
      </c>
      <c r="I801" s="95">
        <v>6.83</v>
      </c>
      <c r="J801" s="95">
        <v>1.0900000000000001</v>
      </c>
    </row>
    <row r="802" spans="1:10" s="86" customFormat="1" ht="27.6" x14ac:dyDescent="0.3">
      <c r="A802" s="96"/>
      <c r="B802" s="96"/>
      <c r="C802" s="96"/>
      <c r="D802" s="96"/>
      <c r="E802" s="96" t="s">
        <v>41</v>
      </c>
      <c r="F802" s="97">
        <v>1.05</v>
      </c>
      <c r="G802" s="96" t="s">
        <v>42</v>
      </c>
      <c r="H802" s="97">
        <v>0</v>
      </c>
      <c r="I802" s="96" t="s">
        <v>43</v>
      </c>
      <c r="J802" s="97">
        <v>1.05</v>
      </c>
    </row>
    <row r="803" spans="1:10" s="86" customFormat="1" ht="15" customHeight="1" thickBot="1" x14ac:dyDescent="0.35">
      <c r="A803" s="134"/>
      <c r="B803" s="134"/>
      <c r="C803" s="134"/>
      <c r="D803" s="134"/>
      <c r="E803" s="134" t="s">
        <v>44</v>
      </c>
      <c r="F803" s="133">
        <v>0.78</v>
      </c>
      <c r="G803" s="134"/>
      <c r="H803" s="173" t="s">
        <v>45</v>
      </c>
      <c r="I803" s="173"/>
      <c r="J803" s="133">
        <v>3.5</v>
      </c>
    </row>
    <row r="804" spans="1:10" s="86" customFormat="1" ht="18" customHeight="1" thickTop="1" x14ac:dyDescent="0.3">
      <c r="A804" s="115" t="s">
        <v>492</v>
      </c>
      <c r="B804" s="116" t="s">
        <v>17</v>
      </c>
      <c r="C804" s="115" t="s">
        <v>18</v>
      </c>
      <c r="D804" s="115" t="s">
        <v>5</v>
      </c>
      <c r="E804" s="175" t="s">
        <v>37</v>
      </c>
      <c r="F804" s="175"/>
      <c r="G804" s="117" t="s">
        <v>19</v>
      </c>
      <c r="H804" s="116" t="s">
        <v>20</v>
      </c>
      <c r="I804" s="116" t="s">
        <v>21</v>
      </c>
      <c r="J804" s="116" t="s">
        <v>6</v>
      </c>
    </row>
    <row r="805" spans="1:10" s="86" customFormat="1" ht="21" customHeight="1" x14ac:dyDescent="0.3">
      <c r="A805" s="125" t="s">
        <v>38</v>
      </c>
      <c r="B805" s="126" t="s">
        <v>493</v>
      </c>
      <c r="C805" s="125" t="s">
        <v>27</v>
      </c>
      <c r="D805" s="125" t="s">
        <v>494</v>
      </c>
      <c r="E805" s="176" t="s">
        <v>75</v>
      </c>
      <c r="F805" s="176"/>
      <c r="G805" s="127" t="s">
        <v>26</v>
      </c>
      <c r="H805" s="128">
        <v>1</v>
      </c>
      <c r="I805" s="129">
        <v>17.32</v>
      </c>
      <c r="J805" s="129">
        <v>17.32</v>
      </c>
    </row>
    <row r="806" spans="1:10" s="86" customFormat="1" ht="27" customHeight="1" x14ac:dyDescent="0.3">
      <c r="A806" s="98" t="s">
        <v>46</v>
      </c>
      <c r="B806" s="99" t="s">
        <v>76</v>
      </c>
      <c r="C806" s="98" t="s">
        <v>27</v>
      </c>
      <c r="D806" s="98" t="s">
        <v>77</v>
      </c>
      <c r="E806" s="177" t="s">
        <v>49</v>
      </c>
      <c r="F806" s="177"/>
      <c r="G806" s="100" t="s">
        <v>50</v>
      </c>
      <c r="H806" s="101">
        <v>0.25900000000000001</v>
      </c>
      <c r="I806" s="102">
        <v>25.05</v>
      </c>
      <c r="J806" s="102">
        <v>6.48</v>
      </c>
    </row>
    <row r="807" spans="1:10" s="86" customFormat="1" ht="27" customHeight="1" x14ac:dyDescent="0.3">
      <c r="A807" s="98" t="s">
        <v>46</v>
      </c>
      <c r="B807" s="99" t="s">
        <v>47</v>
      </c>
      <c r="C807" s="98" t="s">
        <v>27</v>
      </c>
      <c r="D807" s="98" t="s">
        <v>48</v>
      </c>
      <c r="E807" s="177" t="s">
        <v>49</v>
      </c>
      <c r="F807" s="177"/>
      <c r="G807" s="100" t="s">
        <v>50</v>
      </c>
      <c r="H807" s="101">
        <v>9.6000000000000002E-2</v>
      </c>
      <c r="I807" s="102">
        <v>19.11</v>
      </c>
      <c r="J807" s="102">
        <v>1.83</v>
      </c>
    </row>
    <row r="808" spans="1:10" s="86" customFormat="1" ht="21" customHeight="1" x14ac:dyDescent="0.3">
      <c r="A808" s="91" t="s">
        <v>39</v>
      </c>
      <c r="B808" s="92" t="s">
        <v>1023</v>
      </c>
      <c r="C808" s="91" t="s">
        <v>27</v>
      </c>
      <c r="D808" s="91" t="s">
        <v>1024</v>
      </c>
      <c r="E808" s="174" t="s">
        <v>40</v>
      </c>
      <c r="F808" s="174"/>
      <c r="G808" s="93" t="s">
        <v>53</v>
      </c>
      <c r="H808" s="94">
        <v>1.1399999999999999</v>
      </c>
      <c r="I808" s="95">
        <v>7.91</v>
      </c>
      <c r="J808" s="95">
        <v>9.01</v>
      </c>
    </row>
    <row r="809" spans="1:10" s="86" customFormat="1" ht="27.6" x14ac:dyDescent="0.3">
      <c r="A809" s="96"/>
      <c r="B809" s="96"/>
      <c r="C809" s="96"/>
      <c r="D809" s="96"/>
      <c r="E809" s="96" t="s">
        <v>41</v>
      </c>
      <c r="F809" s="97">
        <v>5.39</v>
      </c>
      <c r="G809" s="96" t="s">
        <v>42</v>
      </c>
      <c r="H809" s="97">
        <v>0</v>
      </c>
      <c r="I809" s="96" t="s">
        <v>43</v>
      </c>
      <c r="J809" s="97">
        <v>5.39</v>
      </c>
    </row>
    <row r="810" spans="1:10" s="86" customFormat="1" ht="15" customHeight="1" thickBot="1" x14ac:dyDescent="0.35">
      <c r="A810" s="134"/>
      <c r="B810" s="134"/>
      <c r="C810" s="134"/>
      <c r="D810" s="134"/>
      <c r="E810" s="134" t="s">
        <v>44</v>
      </c>
      <c r="F810" s="133">
        <v>4.99</v>
      </c>
      <c r="G810" s="134"/>
      <c r="H810" s="173" t="s">
        <v>45</v>
      </c>
      <c r="I810" s="173"/>
      <c r="J810" s="133">
        <v>22.310000000000002</v>
      </c>
    </row>
    <row r="811" spans="1:10" s="86" customFormat="1" ht="18" customHeight="1" thickTop="1" x14ac:dyDescent="0.3">
      <c r="A811" s="115" t="s">
        <v>495</v>
      </c>
      <c r="B811" s="116" t="s">
        <v>17</v>
      </c>
      <c r="C811" s="115" t="s">
        <v>18</v>
      </c>
      <c r="D811" s="115" t="s">
        <v>5</v>
      </c>
      <c r="E811" s="175" t="s">
        <v>37</v>
      </c>
      <c r="F811" s="175"/>
      <c r="G811" s="117" t="s">
        <v>19</v>
      </c>
      <c r="H811" s="116" t="s">
        <v>20</v>
      </c>
      <c r="I811" s="116" t="s">
        <v>21</v>
      </c>
      <c r="J811" s="116" t="s">
        <v>6</v>
      </c>
    </row>
    <row r="812" spans="1:10" s="86" customFormat="1" ht="27" customHeight="1" x14ac:dyDescent="0.3">
      <c r="A812" s="125" t="s">
        <v>38</v>
      </c>
      <c r="B812" s="126" t="s">
        <v>496</v>
      </c>
      <c r="C812" s="125" t="s">
        <v>27</v>
      </c>
      <c r="D812" s="125" t="s">
        <v>497</v>
      </c>
      <c r="E812" s="176" t="s">
        <v>1025</v>
      </c>
      <c r="F812" s="176"/>
      <c r="G812" s="127" t="s">
        <v>30</v>
      </c>
      <c r="H812" s="128">
        <v>1</v>
      </c>
      <c r="I812" s="129">
        <v>241.79999999999998</v>
      </c>
      <c r="J812" s="129">
        <v>241.8</v>
      </c>
    </row>
    <row r="813" spans="1:10" s="86" customFormat="1" ht="27" customHeight="1" x14ac:dyDescent="0.3">
      <c r="A813" s="98" t="s">
        <v>46</v>
      </c>
      <c r="B813" s="99" t="s">
        <v>881</v>
      </c>
      <c r="C813" s="98" t="s">
        <v>27</v>
      </c>
      <c r="D813" s="98" t="s">
        <v>88</v>
      </c>
      <c r="E813" s="177" t="s">
        <v>49</v>
      </c>
      <c r="F813" s="177"/>
      <c r="G813" s="100" t="s">
        <v>50</v>
      </c>
      <c r="H813" s="101">
        <v>0.45739999999999997</v>
      </c>
      <c r="I813" s="102">
        <v>18.98</v>
      </c>
      <c r="J813" s="102">
        <v>8.68</v>
      </c>
    </row>
    <row r="814" spans="1:10" s="86" customFormat="1" ht="27" customHeight="1" x14ac:dyDescent="0.3">
      <c r="A814" s="98" t="s">
        <v>46</v>
      </c>
      <c r="B814" s="99" t="s">
        <v>882</v>
      </c>
      <c r="C814" s="98" t="s">
        <v>27</v>
      </c>
      <c r="D814" s="98" t="s">
        <v>89</v>
      </c>
      <c r="E814" s="177" t="s">
        <v>49</v>
      </c>
      <c r="F814" s="177"/>
      <c r="G814" s="100" t="s">
        <v>50</v>
      </c>
      <c r="H814" s="101">
        <v>0.45739999999999997</v>
      </c>
      <c r="I814" s="102">
        <v>23.08</v>
      </c>
      <c r="J814" s="102">
        <v>10.55</v>
      </c>
    </row>
    <row r="815" spans="1:10" s="86" customFormat="1" ht="27" customHeight="1" x14ac:dyDescent="0.3">
      <c r="A815" s="91" t="s">
        <v>39</v>
      </c>
      <c r="B815" s="92" t="s">
        <v>1026</v>
      </c>
      <c r="C815" s="91" t="s">
        <v>27</v>
      </c>
      <c r="D815" s="91" t="s">
        <v>1027</v>
      </c>
      <c r="E815" s="174" t="s">
        <v>40</v>
      </c>
      <c r="F815" s="174"/>
      <c r="G815" s="93" t="s">
        <v>30</v>
      </c>
      <c r="H815" s="94">
        <v>2</v>
      </c>
      <c r="I815" s="95">
        <v>0.67</v>
      </c>
      <c r="J815" s="95">
        <v>1.34</v>
      </c>
    </row>
    <row r="816" spans="1:10" s="86" customFormat="1" ht="27" customHeight="1" x14ac:dyDescent="0.3">
      <c r="A816" s="91" t="s">
        <v>39</v>
      </c>
      <c r="B816" s="92" t="s">
        <v>1028</v>
      </c>
      <c r="C816" s="91" t="s">
        <v>27</v>
      </c>
      <c r="D816" s="91" t="s">
        <v>1029</v>
      </c>
      <c r="E816" s="174" t="s">
        <v>40</v>
      </c>
      <c r="F816" s="174"/>
      <c r="G816" s="93" t="s">
        <v>30</v>
      </c>
      <c r="H816" s="94">
        <v>1</v>
      </c>
      <c r="I816" s="95">
        <v>221.23</v>
      </c>
      <c r="J816" s="95">
        <v>221.23</v>
      </c>
    </row>
    <row r="817" spans="1:10" s="86" customFormat="1" ht="27.6" x14ac:dyDescent="0.3">
      <c r="A817" s="96"/>
      <c r="B817" s="96"/>
      <c r="C817" s="96"/>
      <c r="D817" s="96"/>
      <c r="E817" s="96" t="s">
        <v>41</v>
      </c>
      <c r="F817" s="97">
        <v>13.17</v>
      </c>
      <c r="G817" s="96" t="s">
        <v>42</v>
      </c>
      <c r="H817" s="97">
        <v>0</v>
      </c>
      <c r="I817" s="96" t="s">
        <v>43</v>
      </c>
      <c r="J817" s="97">
        <v>13.17</v>
      </c>
    </row>
    <row r="818" spans="1:10" s="86" customFormat="1" ht="15" customHeight="1" thickBot="1" x14ac:dyDescent="0.35">
      <c r="A818" s="134"/>
      <c r="B818" s="134"/>
      <c r="C818" s="134"/>
      <c r="D818" s="134"/>
      <c r="E818" s="134" t="s">
        <v>44</v>
      </c>
      <c r="F818" s="133">
        <v>69.680000000000007</v>
      </c>
      <c r="G818" s="134"/>
      <c r="H818" s="173" t="s">
        <v>45</v>
      </c>
      <c r="I818" s="173"/>
      <c r="J818" s="133">
        <v>311.48</v>
      </c>
    </row>
    <row r="819" spans="1:10" s="86" customFormat="1" ht="18" customHeight="1" thickTop="1" x14ac:dyDescent="0.3">
      <c r="A819" s="115" t="s">
        <v>498</v>
      </c>
      <c r="B819" s="116" t="s">
        <v>17</v>
      </c>
      <c r="C819" s="115" t="s">
        <v>18</v>
      </c>
      <c r="D819" s="115" t="s">
        <v>5</v>
      </c>
      <c r="E819" s="175" t="s">
        <v>37</v>
      </c>
      <c r="F819" s="175"/>
      <c r="G819" s="117" t="s">
        <v>19</v>
      </c>
      <c r="H819" s="116" t="s">
        <v>20</v>
      </c>
      <c r="I819" s="116" t="s">
        <v>21</v>
      </c>
      <c r="J819" s="116" t="s">
        <v>6</v>
      </c>
    </row>
    <row r="820" spans="1:10" s="86" customFormat="1" ht="51" customHeight="1" x14ac:dyDescent="0.3">
      <c r="A820" s="125" t="s">
        <v>38</v>
      </c>
      <c r="B820" s="126" t="s">
        <v>499</v>
      </c>
      <c r="C820" s="125" t="s">
        <v>27</v>
      </c>
      <c r="D820" s="125" t="s">
        <v>500</v>
      </c>
      <c r="E820" s="176" t="s">
        <v>63</v>
      </c>
      <c r="F820" s="176"/>
      <c r="G820" s="127" t="s">
        <v>30</v>
      </c>
      <c r="H820" s="128">
        <v>1</v>
      </c>
      <c r="I820" s="129">
        <v>126.18</v>
      </c>
      <c r="J820" s="129">
        <v>126.18</v>
      </c>
    </row>
    <row r="821" spans="1:10" s="86" customFormat="1" ht="27" customHeight="1" x14ac:dyDescent="0.3">
      <c r="A821" s="98" t="s">
        <v>46</v>
      </c>
      <c r="B821" s="99" t="s">
        <v>974</v>
      </c>
      <c r="C821" s="98" t="s">
        <v>27</v>
      </c>
      <c r="D821" s="98" t="s">
        <v>975</v>
      </c>
      <c r="E821" s="177" t="s">
        <v>87</v>
      </c>
      <c r="F821" s="177"/>
      <c r="G821" s="100" t="s">
        <v>29</v>
      </c>
      <c r="H821" s="101">
        <v>0.88500000000000001</v>
      </c>
      <c r="I821" s="102">
        <v>5.87</v>
      </c>
      <c r="J821" s="102">
        <v>5.19</v>
      </c>
    </row>
    <row r="822" spans="1:10" s="86" customFormat="1" ht="27" customHeight="1" x14ac:dyDescent="0.3">
      <c r="A822" s="98" t="s">
        <v>46</v>
      </c>
      <c r="B822" s="99" t="s">
        <v>972</v>
      </c>
      <c r="C822" s="98" t="s">
        <v>27</v>
      </c>
      <c r="D822" s="98" t="s">
        <v>973</v>
      </c>
      <c r="E822" s="177" t="s">
        <v>87</v>
      </c>
      <c r="F822" s="177"/>
      <c r="G822" s="100" t="s">
        <v>30</v>
      </c>
      <c r="H822" s="101">
        <v>1</v>
      </c>
      <c r="I822" s="102">
        <v>3.74</v>
      </c>
      <c r="J822" s="102">
        <v>3.74</v>
      </c>
    </row>
    <row r="823" spans="1:10" s="86" customFormat="1" ht="27" customHeight="1" x14ac:dyDescent="0.3">
      <c r="A823" s="98" t="s">
        <v>46</v>
      </c>
      <c r="B823" s="99" t="s">
        <v>815</v>
      </c>
      <c r="C823" s="98" t="s">
        <v>27</v>
      </c>
      <c r="D823" s="98" t="s">
        <v>816</v>
      </c>
      <c r="E823" s="177" t="s">
        <v>87</v>
      </c>
      <c r="F823" s="177"/>
      <c r="G823" s="100" t="s">
        <v>29</v>
      </c>
      <c r="H823" s="101">
        <v>0.88500000000000001</v>
      </c>
      <c r="I823" s="102">
        <v>12.63</v>
      </c>
      <c r="J823" s="102">
        <v>11.17</v>
      </c>
    </row>
    <row r="824" spans="1:10" s="86" customFormat="1" ht="39" customHeight="1" x14ac:dyDescent="0.3">
      <c r="A824" s="98" t="s">
        <v>46</v>
      </c>
      <c r="B824" s="99" t="s">
        <v>1030</v>
      </c>
      <c r="C824" s="98" t="s">
        <v>27</v>
      </c>
      <c r="D824" s="98" t="s">
        <v>1031</v>
      </c>
      <c r="E824" s="177" t="s">
        <v>63</v>
      </c>
      <c r="F824" s="177"/>
      <c r="G824" s="100" t="s">
        <v>29</v>
      </c>
      <c r="H824" s="101">
        <v>1.6140000000000001</v>
      </c>
      <c r="I824" s="102">
        <v>8.52</v>
      </c>
      <c r="J824" s="102">
        <v>13.75</v>
      </c>
    </row>
    <row r="825" spans="1:10" s="86" customFormat="1" ht="39" customHeight="1" x14ac:dyDescent="0.3">
      <c r="A825" s="98" t="s">
        <v>46</v>
      </c>
      <c r="B825" s="99" t="s">
        <v>1032</v>
      </c>
      <c r="C825" s="98" t="s">
        <v>27</v>
      </c>
      <c r="D825" s="98" t="s">
        <v>1033</v>
      </c>
      <c r="E825" s="177" t="s">
        <v>63</v>
      </c>
      <c r="F825" s="177"/>
      <c r="G825" s="100" t="s">
        <v>29</v>
      </c>
      <c r="H825" s="101">
        <v>0.88500000000000001</v>
      </c>
      <c r="I825" s="102">
        <v>10.63</v>
      </c>
      <c r="J825" s="102">
        <v>9.4</v>
      </c>
    </row>
    <row r="826" spans="1:10" s="86" customFormat="1" ht="39" customHeight="1" x14ac:dyDescent="0.3">
      <c r="A826" s="98" t="s">
        <v>46</v>
      </c>
      <c r="B826" s="99" t="s">
        <v>558</v>
      </c>
      <c r="C826" s="98" t="s">
        <v>27</v>
      </c>
      <c r="D826" s="98" t="s">
        <v>559</v>
      </c>
      <c r="E826" s="177" t="s">
        <v>63</v>
      </c>
      <c r="F826" s="177"/>
      <c r="G826" s="100" t="s">
        <v>29</v>
      </c>
      <c r="H826" s="101">
        <v>10.531000000000001</v>
      </c>
      <c r="I826" s="102">
        <v>4.08</v>
      </c>
      <c r="J826" s="102">
        <v>42.96</v>
      </c>
    </row>
    <row r="827" spans="1:10" s="86" customFormat="1" ht="39" customHeight="1" x14ac:dyDescent="0.3">
      <c r="A827" s="98" t="s">
        <v>46</v>
      </c>
      <c r="B827" s="99" t="s">
        <v>964</v>
      </c>
      <c r="C827" s="98" t="s">
        <v>27</v>
      </c>
      <c r="D827" s="98" t="s">
        <v>965</v>
      </c>
      <c r="E827" s="177" t="s">
        <v>63</v>
      </c>
      <c r="F827" s="177"/>
      <c r="G827" s="100" t="s">
        <v>30</v>
      </c>
      <c r="H827" s="101">
        <v>1</v>
      </c>
      <c r="I827" s="102">
        <v>14.41</v>
      </c>
      <c r="J827" s="102">
        <v>14.41</v>
      </c>
    </row>
    <row r="828" spans="1:10" s="86" customFormat="1" ht="39" customHeight="1" x14ac:dyDescent="0.3">
      <c r="A828" s="98" t="s">
        <v>46</v>
      </c>
      <c r="B828" s="99" t="s">
        <v>562</v>
      </c>
      <c r="C828" s="98" t="s">
        <v>27</v>
      </c>
      <c r="D828" s="98" t="s">
        <v>563</v>
      </c>
      <c r="E828" s="177" t="s">
        <v>63</v>
      </c>
      <c r="F828" s="177"/>
      <c r="G828" s="100" t="s">
        <v>30</v>
      </c>
      <c r="H828" s="101">
        <v>1</v>
      </c>
      <c r="I828" s="102">
        <v>25.56</v>
      </c>
      <c r="J828" s="102">
        <v>25.56</v>
      </c>
    </row>
    <row r="829" spans="1:10" s="86" customFormat="1" ht="27.6" x14ac:dyDescent="0.3">
      <c r="A829" s="96"/>
      <c r="B829" s="96"/>
      <c r="C829" s="96"/>
      <c r="D829" s="96"/>
      <c r="E829" s="96" t="s">
        <v>41</v>
      </c>
      <c r="F829" s="97">
        <v>46.13</v>
      </c>
      <c r="G829" s="96" t="s">
        <v>42</v>
      </c>
      <c r="H829" s="97">
        <v>0</v>
      </c>
      <c r="I829" s="96" t="s">
        <v>43</v>
      </c>
      <c r="J829" s="97">
        <v>46.13</v>
      </c>
    </row>
    <row r="830" spans="1:10" s="86" customFormat="1" ht="15" customHeight="1" thickBot="1" x14ac:dyDescent="0.35">
      <c r="A830" s="134"/>
      <c r="B830" s="134"/>
      <c r="C830" s="134"/>
      <c r="D830" s="134"/>
      <c r="E830" s="134" t="s">
        <v>44</v>
      </c>
      <c r="F830" s="133">
        <v>36.36</v>
      </c>
      <c r="G830" s="134"/>
      <c r="H830" s="173" t="s">
        <v>45</v>
      </c>
      <c r="I830" s="173"/>
      <c r="J830" s="133">
        <v>162.54000000000002</v>
      </c>
    </row>
    <row r="831" spans="1:10" s="86" customFormat="1" ht="18" customHeight="1" thickTop="1" x14ac:dyDescent="0.3">
      <c r="A831" s="115" t="s">
        <v>501</v>
      </c>
      <c r="B831" s="116" t="s">
        <v>17</v>
      </c>
      <c r="C831" s="115" t="s">
        <v>18</v>
      </c>
      <c r="D831" s="115" t="s">
        <v>5</v>
      </c>
      <c r="E831" s="175" t="s">
        <v>37</v>
      </c>
      <c r="F831" s="175"/>
      <c r="G831" s="117" t="s">
        <v>19</v>
      </c>
      <c r="H831" s="116" t="s">
        <v>20</v>
      </c>
      <c r="I831" s="116" t="s">
        <v>21</v>
      </c>
      <c r="J831" s="116" t="s">
        <v>6</v>
      </c>
    </row>
    <row r="832" spans="1:10" s="86" customFormat="1" ht="39" customHeight="1" x14ac:dyDescent="0.3">
      <c r="A832" s="125" t="s">
        <v>38</v>
      </c>
      <c r="B832" s="126" t="s">
        <v>502</v>
      </c>
      <c r="C832" s="125" t="s">
        <v>27</v>
      </c>
      <c r="D832" s="125" t="s">
        <v>503</v>
      </c>
      <c r="E832" s="176" t="s">
        <v>63</v>
      </c>
      <c r="F832" s="176"/>
      <c r="G832" s="127" t="s">
        <v>30</v>
      </c>
      <c r="H832" s="128">
        <v>1</v>
      </c>
      <c r="I832" s="129">
        <v>30.39</v>
      </c>
      <c r="J832" s="129">
        <v>30.39</v>
      </c>
    </row>
    <row r="833" spans="1:10" s="86" customFormat="1" ht="27" customHeight="1" x14ac:dyDescent="0.3">
      <c r="A833" s="98" t="s">
        <v>46</v>
      </c>
      <c r="B833" s="99" t="s">
        <v>66</v>
      </c>
      <c r="C833" s="98" t="s">
        <v>27</v>
      </c>
      <c r="D833" s="98" t="s">
        <v>67</v>
      </c>
      <c r="E833" s="177" t="s">
        <v>49</v>
      </c>
      <c r="F833" s="177"/>
      <c r="G833" s="100" t="s">
        <v>50</v>
      </c>
      <c r="H833" s="101">
        <v>7.4800000000000005E-2</v>
      </c>
      <c r="I833" s="102">
        <v>19.89</v>
      </c>
      <c r="J833" s="102">
        <v>1.48</v>
      </c>
    </row>
    <row r="834" spans="1:10" s="86" customFormat="1" ht="27" customHeight="1" x14ac:dyDescent="0.3">
      <c r="A834" s="98" t="s">
        <v>46</v>
      </c>
      <c r="B834" s="99" t="s">
        <v>64</v>
      </c>
      <c r="C834" s="98" t="s">
        <v>27</v>
      </c>
      <c r="D834" s="98" t="s">
        <v>65</v>
      </c>
      <c r="E834" s="177" t="s">
        <v>49</v>
      </c>
      <c r="F834" s="177"/>
      <c r="G834" s="100" t="s">
        <v>50</v>
      </c>
      <c r="H834" s="101">
        <v>0.17949999999999999</v>
      </c>
      <c r="I834" s="102">
        <v>24.08</v>
      </c>
      <c r="J834" s="102">
        <v>4.32</v>
      </c>
    </row>
    <row r="835" spans="1:10" s="86" customFormat="1" ht="27" customHeight="1" x14ac:dyDescent="0.3">
      <c r="A835" s="91" t="s">
        <v>39</v>
      </c>
      <c r="B835" s="92" t="s">
        <v>1034</v>
      </c>
      <c r="C835" s="91" t="s">
        <v>27</v>
      </c>
      <c r="D835" s="91" t="s">
        <v>1035</v>
      </c>
      <c r="E835" s="174" t="s">
        <v>40</v>
      </c>
      <c r="F835" s="174"/>
      <c r="G835" s="93" t="s">
        <v>30</v>
      </c>
      <c r="H835" s="94">
        <v>1</v>
      </c>
      <c r="I835" s="95">
        <v>24.59</v>
      </c>
      <c r="J835" s="95">
        <v>24.59</v>
      </c>
    </row>
    <row r="836" spans="1:10" s="86" customFormat="1" ht="27.6" x14ac:dyDescent="0.3">
      <c r="A836" s="96"/>
      <c r="B836" s="96"/>
      <c r="C836" s="96"/>
      <c r="D836" s="96"/>
      <c r="E836" s="96" t="s">
        <v>41</v>
      </c>
      <c r="F836" s="97">
        <v>3.9499999999999997</v>
      </c>
      <c r="G836" s="96" t="s">
        <v>42</v>
      </c>
      <c r="H836" s="97">
        <v>0</v>
      </c>
      <c r="I836" s="96" t="s">
        <v>43</v>
      </c>
      <c r="J836" s="97">
        <v>3.9499999999999997</v>
      </c>
    </row>
    <row r="837" spans="1:10" s="86" customFormat="1" ht="15" customHeight="1" thickBot="1" x14ac:dyDescent="0.35">
      <c r="A837" s="134"/>
      <c r="B837" s="134"/>
      <c r="C837" s="134"/>
      <c r="D837" s="134"/>
      <c r="E837" s="134" t="s">
        <v>44</v>
      </c>
      <c r="F837" s="133">
        <v>8.75</v>
      </c>
      <c r="G837" s="134"/>
      <c r="H837" s="173" t="s">
        <v>45</v>
      </c>
      <c r="I837" s="173"/>
      <c r="J837" s="133">
        <v>39.14</v>
      </c>
    </row>
    <row r="838" spans="1:10" s="86" customFormat="1" ht="18" customHeight="1" thickTop="1" x14ac:dyDescent="0.3">
      <c r="A838" s="115" t="s">
        <v>504</v>
      </c>
      <c r="B838" s="116" t="s">
        <v>17</v>
      </c>
      <c r="C838" s="115" t="s">
        <v>18</v>
      </c>
      <c r="D838" s="115" t="s">
        <v>5</v>
      </c>
      <c r="E838" s="175" t="s">
        <v>37</v>
      </c>
      <c r="F838" s="175"/>
      <c r="G838" s="117" t="s">
        <v>19</v>
      </c>
      <c r="H838" s="116" t="s">
        <v>20</v>
      </c>
      <c r="I838" s="116" t="s">
        <v>21</v>
      </c>
      <c r="J838" s="116" t="s">
        <v>6</v>
      </c>
    </row>
    <row r="839" spans="1:10" s="86" customFormat="1" ht="21" customHeight="1" x14ac:dyDescent="0.3">
      <c r="A839" s="125" t="s">
        <v>38</v>
      </c>
      <c r="B839" s="126" t="s">
        <v>505</v>
      </c>
      <c r="C839" s="125" t="s">
        <v>25</v>
      </c>
      <c r="D839" s="125" t="s">
        <v>506</v>
      </c>
      <c r="E839" s="176" t="s">
        <v>62</v>
      </c>
      <c r="F839" s="176"/>
      <c r="G839" s="127" t="s">
        <v>30</v>
      </c>
      <c r="H839" s="128">
        <v>1</v>
      </c>
      <c r="I839" s="129">
        <v>30.43</v>
      </c>
      <c r="J839" s="129">
        <v>30.43</v>
      </c>
    </row>
    <row r="840" spans="1:10" s="86" customFormat="1" ht="27" customHeight="1" x14ac:dyDescent="0.3">
      <c r="A840" s="98" t="s">
        <v>46</v>
      </c>
      <c r="B840" s="99" t="s">
        <v>794</v>
      </c>
      <c r="C840" s="98" t="s">
        <v>27</v>
      </c>
      <c r="D840" s="98" t="s">
        <v>795</v>
      </c>
      <c r="E840" s="177" t="s">
        <v>49</v>
      </c>
      <c r="F840" s="177"/>
      <c r="G840" s="100" t="s">
        <v>50</v>
      </c>
      <c r="H840" s="101">
        <v>0.2</v>
      </c>
      <c r="I840" s="102">
        <v>19.18</v>
      </c>
      <c r="J840" s="102">
        <v>3.83</v>
      </c>
    </row>
    <row r="841" spans="1:10" s="86" customFormat="1" ht="27" customHeight="1" x14ac:dyDescent="0.3">
      <c r="A841" s="98" t="s">
        <v>46</v>
      </c>
      <c r="B841" s="99" t="s">
        <v>51</v>
      </c>
      <c r="C841" s="98" t="s">
        <v>27</v>
      </c>
      <c r="D841" s="98" t="s">
        <v>52</v>
      </c>
      <c r="E841" s="177" t="s">
        <v>49</v>
      </c>
      <c r="F841" s="177"/>
      <c r="G841" s="100" t="s">
        <v>50</v>
      </c>
      <c r="H841" s="101">
        <v>0.2</v>
      </c>
      <c r="I841" s="102">
        <v>23.82</v>
      </c>
      <c r="J841" s="102">
        <v>4.76</v>
      </c>
    </row>
    <row r="842" spans="1:10" s="86" customFormat="1" ht="39" customHeight="1" x14ac:dyDescent="0.3">
      <c r="A842" s="91" t="s">
        <v>39</v>
      </c>
      <c r="B842" s="92" t="s">
        <v>1036</v>
      </c>
      <c r="C842" s="91" t="s">
        <v>27</v>
      </c>
      <c r="D842" s="91" t="s">
        <v>1037</v>
      </c>
      <c r="E842" s="174" t="s">
        <v>40</v>
      </c>
      <c r="F842" s="174"/>
      <c r="G842" s="93" t="s">
        <v>30</v>
      </c>
      <c r="H842" s="94">
        <v>1</v>
      </c>
      <c r="I842" s="95">
        <v>21.84</v>
      </c>
      <c r="J842" s="95">
        <v>21.84</v>
      </c>
    </row>
    <row r="843" spans="1:10" s="86" customFormat="1" ht="27.6" x14ac:dyDescent="0.3">
      <c r="A843" s="96"/>
      <c r="B843" s="96"/>
      <c r="C843" s="96"/>
      <c r="D843" s="96"/>
      <c r="E843" s="96" t="s">
        <v>41</v>
      </c>
      <c r="F843" s="97">
        <v>5.67</v>
      </c>
      <c r="G843" s="96" t="s">
        <v>42</v>
      </c>
      <c r="H843" s="97">
        <v>0</v>
      </c>
      <c r="I843" s="96" t="s">
        <v>43</v>
      </c>
      <c r="J843" s="97">
        <v>5.67</v>
      </c>
    </row>
    <row r="844" spans="1:10" s="86" customFormat="1" ht="15" customHeight="1" thickBot="1" x14ac:dyDescent="0.35">
      <c r="A844" s="134"/>
      <c r="B844" s="134"/>
      <c r="C844" s="134"/>
      <c r="D844" s="134"/>
      <c r="E844" s="134" t="s">
        <v>44</v>
      </c>
      <c r="F844" s="133">
        <v>8.76</v>
      </c>
      <c r="G844" s="134"/>
      <c r="H844" s="173" t="s">
        <v>45</v>
      </c>
      <c r="I844" s="173"/>
      <c r="J844" s="133">
        <v>39.19</v>
      </c>
    </row>
    <row r="845" spans="1:10" s="86" customFormat="1" ht="18" customHeight="1" thickTop="1" x14ac:dyDescent="0.3">
      <c r="A845" s="115" t="s">
        <v>507</v>
      </c>
      <c r="B845" s="116" t="s">
        <v>17</v>
      </c>
      <c r="C845" s="115" t="s">
        <v>18</v>
      </c>
      <c r="D845" s="115" t="s">
        <v>5</v>
      </c>
      <c r="E845" s="175" t="s">
        <v>37</v>
      </c>
      <c r="F845" s="175"/>
      <c r="G845" s="117" t="s">
        <v>19</v>
      </c>
      <c r="H845" s="116" t="s">
        <v>20</v>
      </c>
      <c r="I845" s="116" t="s">
        <v>21</v>
      </c>
      <c r="J845" s="116" t="s">
        <v>6</v>
      </c>
    </row>
    <row r="846" spans="1:10" s="86" customFormat="1" ht="21" customHeight="1" x14ac:dyDescent="0.3">
      <c r="A846" s="125" t="s">
        <v>38</v>
      </c>
      <c r="B846" s="126" t="s">
        <v>508</v>
      </c>
      <c r="C846" s="125" t="s">
        <v>27</v>
      </c>
      <c r="D846" s="125" t="s">
        <v>509</v>
      </c>
      <c r="E846" s="176" t="s">
        <v>49</v>
      </c>
      <c r="F846" s="176"/>
      <c r="G846" s="127" t="s">
        <v>30</v>
      </c>
      <c r="H846" s="128">
        <v>1</v>
      </c>
      <c r="I846" s="129">
        <v>860.13</v>
      </c>
      <c r="J846" s="129">
        <v>860.13</v>
      </c>
    </row>
    <row r="847" spans="1:10" s="86" customFormat="1" ht="27" customHeight="1" x14ac:dyDescent="0.3">
      <c r="A847" s="98" t="s">
        <v>46</v>
      </c>
      <c r="B847" s="99" t="s">
        <v>51</v>
      </c>
      <c r="C847" s="98" t="s">
        <v>27</v>
      </c>
      <c r="D847" s="98" t="s">
        <v>52</v>
      </c>
      <c r="E847" s="177" t="s">
        <v>49</v>
      </c>
      <c r="F847" s="177"/>
      <c r="G847" s="100" t="s">
        <v>50</v>
      </c>
      <c r="H847" s="101">
        <v>1.5</v>
      </c>
      <c r="I847" s="102">
        <v>23.82</v>
      </c>
      <c r="J847" s="102">
        <v>35.729999999999997</v>
      </c>
    </row>
    <row r="848" spans="1:10" s="86" customFormat="1" ht="21" customHeight="1" x14ac:dyDescent="0.3">
      <c r="A848" s="91" t="s">
        <v>39</v>
      </c>
      <c r="B848" s="92" t="s">
        <v>1038</v>
      </c>
      <c r="C848" s="91" t="s">
        <v>27</v>
      </c>
      <c r="D848" s="91" t="s">
        <v>1039</v>
      </c>
      <c r="E848" s="174" t="s">
        <v>40</v>
      </c>
      <c r="F848" s="174"/>
      <c r="G848" s="93" t="s">
        <v>30</v>
      </c>
      <c r="H848" s="94">
        <v>1</v>
      </c>
      <c r="I848" s="95">
        <v>824.4</v>
      </c>
      <c r="J848" s="95">
        <v>824.4</v>
      </c>
    </row>
    <row r="849" spans="1:10" s="86" customFormat="1" ht="27.6" x14ac:dyDescent="0.3">
      <c r="A849" s="96"/>
      <c r="B849" s="96"/>
      <c r="C849" s="96"/>
      <c r="D849" s="96"/>
      <c r="E849" s="96" t="s">
        <v>41</v>
      </c>
      <c r="F849" s="97">
        <v>24.81</v>
      </c>
      <c r="G849" s="96" t="s">
        <v>42</v>
      </c>
      <c r="H849" s="97">
        <v>0</v>
      </c>
      <c r="I849" s="96" t="s">
        <v>43</v>
      </c>
      <c r="J849" s="97">
        <v>24.81</v>
      </c>
    </row>
    <row r="850" spans="1:10" s="86" customFormat="1" ht="15" customHeight="1" thickBot="1" x14ac:dyDescent="0.35">
      <c r="A850" s="134"/>
      <c r="B850" s="134"/>
      <c r="C850" s="134"/>
      <c r="D850" s="134"/>
      <c r="E850" s="134" t="s">
        <v>44</v>
      </c>
      <c r="F850" s="133">
        <v>247.88</v>
      </c>
      <c r="G850" s="134"/>
      <c r="H850" s="173" t="s">
        <v>45</v>
      </c>
      <c r="I850" s="173"/>
      <c r="J850" s="133">
        <v>1108.01</v>
      </c>
    </row>
    <row r="851" spans="1:10" s="86" customFormat="1" ht="18" customHeight="1" thickTop="1" x14ac:dyDescent="0.3">
      <c r="A851" s="115" t="s">
        <v>510</v>
      </c>
      <c r="B851" s="116" t="s">
        <v>17</v>
      </c>
      <c r="C851" s="115" t="s">
        <v>18</v>
      </c>
      <c r="D851" s="115" t="s">
        <v>5</v>
      </c>
      <c r="E851" s="175" t="s">
        <v>37</v>
      </c>
      <c r="F851" s="175"/>
      <c r="G851" s="117" t="s">
        <v>19</v>
      </c>
      <c r="H851" s="116" t="s">
        <v>20</v>
      </c>
      <c r="I851" s="116" t="s">
        <v>21</v>
      </c>
      <c r="J851" s="116" t="s">
        <v>6</v>
      </c>
    </row>
    <row r="852" spans="1:10" s="86" customFormat="1" ht="21" customHeight="1" x14ac:dyDescent="0.3">
      <c r="A852" s="125" t="s">
        <v>38</v>
      </c>
      <c r="B852" s="126" t="s">
        <v>511</v>
      </c>
      <c r="C852" s="125" t="s">
        <v>27</v>
      </c>
      <c r="D852" s="125" t="s">
        <v>512</v>
      </c>
      <c r="E852" s="176" t="s">
        <v>49</v>
      </c>
      <c r="F852" s="176"/>
      <c r="G852" s="127" t="s">
        <v>26</v>
      </c>
      <c r="H852" s="128">
        <v>1</v>
      </c>
      <c r="I852" s="129">
        <v>4.8100000000000005</v>
      </c>
      <c r="J852" s="129">
        <v>4.8099999999999996</v>
      </c>
    </row>
    <row r="853" spans="1:10" s="86" customFormat="1" ht="27" customHeight="1" x14ac:dyDescent="0.3">
      <c r="A853" s="98" t="s">
        <v>46</v>
      </c>
      <c r="B853" s="99" t="s">
        <v>47</v>
      </c>
      <c r="C853" s="98" t="s">
        <v>27</v>
      </c>
      <c r="D853" s="98" t="s">
        <v>48</v>
      </c>
      <c r="E853" s="177" t="s">
        <v>49</v>
      </c>
      <c r="F853" s="177"/>
      <c r="G853" s="100" t="s">
        <v>50</v>
      </c>
      <c r="H853" s="101">
        <v>0.248</v>
      </c>
      <c r="I853" s="102">
        <v>19.11</v>
      </c>
      <c r="J853" s="102">
        <v>4.7300000000000004</v>
      </c>
    </row>
    <row r="854" spans="1:10" s="86" customFormat="1" ht="21" customHeight="1" x14ac:dyDescent="0.3">
      <c r="A854" s="91" t="s">
        <v>39</v>
      </c>
      <c r="B854" s="92" t="s">
        <v>1040</v>
      </c>
      <c r="C854" s="91" t="s">
        <v>27</v>
      </c>
      <c r="D854" s="91" t="s">
        <v>1041</v>
      </c>
      <c r="E854" s="174" t="s">
        <v>40</v>
      </c>
      <c r="F854" s="174"/>
      <c r="G854" s="93" t="s">
        <v>72</v>
      </c>
      <c r="H854" s="94">
        <v>6.0000000000000001E-3</v>
      </c>
      <c r="I854" s="95">
        <v>13.79</v>
      </c>
      <c r="J854" s="95">
        <v>0.08</v>
      </c>
    </row>
    <row r="855" spans="1:10" s="86" customFormat="1" ht="27.6" x14ac:dyDescent="0.3">
      <c r="A855" s="96"/>
      <c r="B855" s="96"/>
      <c r="C855" s="96"/>
      <c r="D855" s="96"/>
      <c r="E855" s="96" t="s">
        <v>41</v>
      </c>
      <c r="F855" s="97">
        <v>2.96</v>
      </c>
      <c r="G855" s="96" t="s">
        <v>42</v>
      </c>
      <c r="H855" s="97">
        <v>0</v>
      </c>
      <c r="I855" s="96" t="s">
        <v>43</v>
      </c>
      <c r="J855" s="97">
        <v>2.96</v>
      </c>
    </row>
    <row r="856" spans="1:10" s="86" customFormat="1" ht="15.75" customHeight="1" thickBot="1" x14ac:dyDescent="0.35">
      <c r="A856" s="134"/>
      <c r="B856" s="134"/>
      <c r="C856" s="134"/>
      <c r="D856" s="134"/>
      <c r="E856" s="134" t="s">
        <v>44</v>
      </c>
      <c r="F856" s="133">
        <v>1.38</v>
      </c>
      <c r="G856" s="134"/>
      <c r="H856" s="173" t="s">
        <v>45</v>
      </c>
      <c r="I856" s="173"/>
      <c r="J856" s="133">
        <v>6.1899999999999995</v>
      </c>
    </row>
    <row r="857" spans="1:10" s="86" customFormat="1" ht="30" customHeight="1" thickTop="1" x14ac:dyDescent="0.3">
      <c r="A857" s="96"/>
      <c r="B857" s="96"/>
      <c r="C857" s="96"/>
      <c r="D857" s="96"/>
      <c r="E857" s="96"/>
      <c r="F857" s="97"/>
      <c r="G857" s="96"/>
      <c r="H857" s="96"/>
      <c r="I857" s="96"/>
      <c r="J857" s="97"/>
    </row>
    <row r="858" spans="1:10" ht="18" x14ac:dyDescent="0.35">
      <c r="A858" s="170" t="str">
        <f>ORCAMENTO!B17</f>
        <v>ANANINDEUA(PA), 15 DE MAIO DE 2025</v>
      </c>
      <c r="B858" s="170"/>
      <c r="C858" s="170"/>
      <c r="D858" s="170"/>
      <c r="E858" s="31"/>
      <c r="F858" s="183" t="s">
        <v>12</v>
      </c>
      <c r="G858" s="183"/>
      <c r="H858" s="184">
        <f>ORCAMENTO!E17</f>
        <v>144173.24000000005</v>
      </c>
      <c r="I858" s="184"/>
      <c r="J858" s="184"/>
    </row>
    <row r="859" spans="1:10" ht="18" x14ac:dyDescent="0.35">
      <c r="A859" s="32"/>
      <c r="B859" s="32"/>
      <c r="C859" s="32"/>
      <c r="D859" s="33"/>
      <c r="E859" s="32"/>
      <c r="F859" s="183" t="s">
        <v>13</v>
      </c>
      <c r="G859" s="183"/>
      <c r="H859" s="184">
        <f>ORCAMENTO!E18</f>
        <v>41541.089999999938</v>
      </c>
      <c r="I859" s="184"/>
      <c r="J859" s="184"/>
    </row>
    <row r="860" spans="1:10" ht="18" x14ac:dyDescent="0.35">
      <c r="A860" s="181"/>
      <c r="B860" s="181"/>
      <c r="C860" s="181"/>
      <c r="D860" s="181"/>
      <c r="E860" s="181"/>
      <c r="F860" s="183" t="s">
        <v>14</v>
      </c>
      <c r="G860" s="183"/>
      <c r="H860" s="184">
        <f>ORCAMENTO!E19</f>
        <v>185714.33</v>
      </c>
      <c r="I860" s="184"/>
      <c r="J860" s="184"/>
    </row>
    <row r="861" spans="1:10" ht="18" x14ac:dyDescent="0.3">
      <c r="A861" s="185"/>
      <c r="B861" s="185"/>
      <c r="C861" s="185"/>
      <c r="D861" s="185"/>
      <c r="E861" s="185"/>
      <c r="F861" s="185"/>
      <c r="G861" s="185"/>
      <c r="H861" s="185"/>
      <c r="I861" s="185"/>
      <c r="J861" s="185"/>
    </row>
    <row r="862" spans="1:10" ht="21" x14ac:dyDescent="0.4">
      <c r="A862" s="186" t="str">
        <f>ORCAMENTO!B21</f>
        <v>RIOL - Serviços de Construções LTDA.</v>
      </c>
      <c r="B862" s="186"/>
      <c r="C862" s="186"/>
      <c r="D862" s="186"/>
      <c r="E862" s="34"/>
      <c r="F862" s="35"/>
      <c r="G862" s="35"/>
      <c r="H862" s="35"/>
      <c r="I862" s="35"/>
    </row>
    <row r="863" spans="1:10" ht="21" x14ac:dyDescent="0.4">
      <c r="A863" s="186" t="str">
        <f>ORCAMENTO!B22</f>
        <v>CNPJ: 09.335.585/0001-75</v>
      </c>
      <c r="B863" s="186"/>
      <c r="C863" s="186"/>
      <c r="D863" s="186"/>
      <c r="E863" s="34"/>
      <c r="F863" s="35"/>
      <c r="G863" s="35"/>
      <c r="H863" s="35"/>
      <c r="I863" s="35"/>
    </row>
  </sheetData>
  <mergeCells count="784">
    <mergeCell ref="H151:I151"/>
    <mergeCell ref="H858:J858"/>
    <mergeCell ref="F859:G859"/>
    <mergeCell ref="H859:J859"/>
    <mergeCell ref="E154:F154"/>
    <mergeCell ref="E155:F155"/>
    <mergeCell ref="E156:F156"/>
    <mergeCell ref="E157:F157"/>
    <mergeCell ref="E158:F158"/>
    <mergeCell ref="E159:F159"/>
    <mergeCell ref="E160:F160"/>
    <mergeCell ref="E161:F161"/>
    <mergeCell ref="H163:I163"/>
    <mergeCell ref="E164:F164"/>
    <mergeCell ref="E165:F165"/>
    <mergeCell ref="E166:F166"/>
    <mergeCell ref="E167:F167"/>
    <mergeCell ref="E168:F168"/>
    <mergeCell ref="E169:F169"/>
    <mergeCell ref="E170:F170"/>
    <mergeCell ref="E171:F171"/>
    <mergeCell ref="E172:F172"/>
    <mergeCell ref="E173:F173"/>
    <mergeCell ref="H175:I175"/>
    <mergeCell ref="A860:E860"/>
    <mergeCell ref="F860:G860"/>
    <mergeCell ref="H860:J860"/>
    <mergeCell ref="A861:J861"/>
    <mergeCell ref="A862:D862"/>
    <mergeCell ref="A863:D863"/>
    <mergeCell ref="A858:D858"/>
    <mergeCell ref="F858:G858"/>
    <mergeCell ref="E14:F14"/>
    <mergeCell ref="E15:F15"/>
    <mergeCell ref="E16:F16"/>
    <mergeCell ref="E17:F17"/>
    <mergeCell ref="E18:F18"/>
    <mergeCell ref="E19:F19"/>
    <mergeCell ref="E20:F20"/>
    <mergeCell ref="E21:F21"/>
    <mergeCell ref="E22:F22"/>
    <mergeCell ref="E23:F23"/>
    <mergeCell ref="H25:I25"/>
    <mergeCell ref="E26:F26"/>
    <mergeCell ref="E27:F27"/>
    <mergeCell ref="E28:F28"/>
    <mergeCell ref="E29:F29"/>
    <mergeCell ref="E30:F30"/>
    <mergeCell ref="A1:J1"/>
    <mergeCell ref="A2:D2"/>
    <mergeCell ref="E2:F2"/>
    <mergeCell ref="G2:H2"/>
    <mergeCell ref="I2:J2"/>
    <mergeCell ref="A3:D3"/>
    <mergeCell ref="E3:F3"/>
    <mergeCell ref="G3:H3"/>
    <mergeCell ref="I3:J3"/>
    <mergeCell ref="A4:J4"/>
    <mergeCell ref="A5:J5"/>
    <mergeCell ref="E6:F6"/>
    <mergeCell ref="E7:F7"/>
    <mergeCell ref="E8:F8"/>
    <mergeCell ref="H10:I10"/>
    <mergeCell ref="E11:F11"/>
    <mergeCell ref="E12:F12"/>
    <mergeCell ref="E13:F13"/>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H71:I71"/>
    <mergeCell ref="E72:F72"/>
    <mergeCell ref="E73:F73"/>
    <mergeCell ref="E74:F74"/>
    <mergeCell ref="E75:F75"/>
    <mergeCell ref="H77:I77"/>
    <mergeCell ref="E78:F78"/>
    <mergeCell ref="E79:F79"/>
    <mergeCell ref="E80:F80"/>
    <mergeCell ref="H82:I82"/>
    <mergeCell ref="E83:F83"/>
    <mergeCell ref="E84:F84"/>
    <mergeCell ref="E85:F85"/>
    <mergeCell ref="H87:I87"/>
    <mergeCell ref="E88:F88"/>
    <mergeCell ref="E89:F89"/>
    <mergeCell ref="E90:F90"/>
    <mergeCell ref="E91:F91"/>
    <mergeCell ref="H93:I93"/>
    <mergeCell ref="E94:F94"/>
    <mergeCell ref="E95:F95"/>
    <mergeCell ref="E96:F96"/>
    <mergeCell ref="E97:F97"/>
    <mergeCell ref="E98:F98"/>
    <mergeCell ref="E99:F99"/>
    <mergeCell ref="E100:F100"/>
    <mergeCell ref="E101:F101"/>
    <mergeCell ref="E102:F102"/>
    <mergeCell ref="E103:F103"/>
    <mergeCell ref="H105:I105"/>
    <mergeCell ref="E106:F106"/>
    <mergeCell ref="E107:F107"/>
    <mergeCell ref="E108:F108"/>
    <mergeCell ref="E109:F109"/>
    <mergeCell ref="E110:F110"/>
    <mergeCell ref="E111:F111"/>
    <mergeCell ref="E112:F112"/>
    <mergeCell ref="E113:F113"/>
    <mergeCell ref="E114:F114"/>
    <mergeCell ref="E115:F115"/>
    <mergeCell ref="E116:F116"/>
    <mergeCell ref="E117:F117"/>
    <mergeCell ref="E118:F118"/>
    <mergeCell ref="E119:F119"/>
    <mergeCell ref="E120:F120"/>
    <mergeCell ref="E121:F121"/>
    <mergeCell ref="E122:F122"/>
    <mergeCell ref="E123:F123"/>
    <mergeCell ref="E124:F124"/>
    <mergeCell ref="E125:F125"/>
    <mergeCell ref="E126:F126"/>
    <mergeCell ref="H128:I128"/>
    <mergeCell ref="E152:F152"/>
    <mergeCell ref="E153:F153"/>
    <mergeCell ref="E129:F129"/>
    <mergeCell ref="E130:F130"/>
    <mergeCell ref="E131:F131"/>
    <mergeCell ref="E132:F132"/>
    <mergeCell ref="E133:F133"/>
    <mergeCell ref="E134:F134"/>
    <mergeCell ref="E135:F135"/>
    <mergeCell ref="E136:F136"/>
    <mergeCell ref="E137:F137"/>
    <mergeCell ref="E138:F138"/>
    <mergeCell ref="E139:F139"/>
    <mergeCell ref="E140:F140"/>
    <mergeCell ref="E141:F141"/>
    <mergeCell ref="E142:F142"/>
    <mergeCell ref="E143:F143"/>
    <mergeCell ref="E144:F144"/>
    <mergeCell ref="E145:F145"/>
    <mergeCell ref="E146:F146"/>
    <mergeCell ref="E147:F147"/>
    <mergeCell ref="E148:F148"/>
    <mergeCell ref="E149:F149"/>
    <mergeCell ref="E176:F176"/>
    <mergeCell ref="E177:F177"/>
    <mergeCell ref="E178:F178"/>
    <mergeCell ref="E179:F179"/>
    <mergeCell ref="E180:F180"/>
    <mergeCell ref="E181:F181"/>
    <mergeCell ref="E182:F182"/>
    <mergeCell ref="E183:F183"/>
    <mergeCell ref="H185:I185"/>
    <mergeCell ref="E186:F186"/>
    <mergeCell ref="E187:F187"/>
    <mergeCell ref="E188:F188"/>
    <mergeCell ref="E189:F189"/>
    <mergeCell ref="E190:F190"/>
    <mergeCell ref="E191:F191"/>
    <mergeCell ref="E192:F192"/>
    <mergeCell ref="E193:F193"/>
    <mergeCell ref="E194:F194"/>
    <mergeCell ref="E195:F195"/>
    <mergeCell ref="H197:I197"/>
    <mergeCell ref="E198:F198"/>
    <mergeCell ref="E199:F199"/>
    <mergeCell ref="E200:F200"/>
    <mergeCell ref="E201:F201"/>
    <mergeCell ref="E202:F202"/>
    <mergeCell ref="E203:F203"/>
    <mergeCell ref="E204:F204"/>
    <mergeCell ref="E205:F205"/>
    <mergeCell ref="E206:F206"/>
    <mergeCell ref="H208:I208"/>
    <mergeCell ref="E209:F209"/>
    <mergeCell ref="E210:F210"/>
    <mergeCell ref="E211:F211"/>
    <mergeCell ref="E212:F212"/>
    <mergeCell ref="E213:F213"/>
    <mergeCell ref="E214:F214"/>
    <mergeCell ref="E215:F215"/>
    <mergeCell ref="E216:F216"/>
    <mergeCell ref="E217:F217"/>
    <mergeCell ref="E218:F218"/>
    <mergeCell ref="E219:F219"/>
    <mergeCell ref="E220:F220"/>
    <mergeCell ref="E221:F221"/>
    <mergeCell ref="E222:F222"/>
    <mergeCell ref="H224:I224"/>
    <mergeCell ref="E225:F225"/>
    <mergeCell ref="E226:F226"/>
    <mergeCell ref="E227:F227"/>
    <mergeCell ref="E228:F228"/>
    <mergeCell ref="E229:F229"/>
    <mergeCell ref="E230:F230"/>
    <mergeCell ref="E231:F231"/>
    <mergeCell ref="E232:F232"/>
    <mergeCell ref="E233:F233"/>
    <mergeCell ref="E234:F234"/>
    <mergeCell ref="E235:F235"/>
    <mergeCell ref="E236:F236"/>
    <mergeCell ref="H238:I238"/>
    <mergeCell ref="E239:F239"/>
    <mergeCell ref="E240:F240"/>
    <mergeCell ref="E241:F241"/>
    <mergeCell ref="E242:F242"/>
    <mergeCell ref="E243:F243"/>
    <mergeCell ref="E244:F244"/>
    <mergeCell ref="E245:F245"/>
    <mergeCell ref="H247:I247"/>
    <mergeCell ref="E248:F248"/>
    <mergeCell ref="E249:F249"/>
    <mergeCell ref="E250:F250"/>
    <mergeCell ref="E251:F251"/>
    <mergeCell ref="E252:F252"/>
    <mergeCell ref="E253:F253"/>
    <mergeCell ref="E254:F254"/>
    <mergeCell ref="E255:F255"/>
    <mergeCell ref="H257:I257"/>
    <mergeCell ref="E258:F258"/>
    <mergeCell ref="E259:F259"/>
    <mergeCell ref="E260:F260"/>
    <mergeCell ref="E261:F261"/>
    <mergeCell ref="E262:F262"/>
    <mergeCell ref="E263:F263"/>
    <mergeCell ref="H265:I265"/>
    <mergeCell ref="E266:F266"/>
    <mergeCell ref="E267:F267"/>
    <mergeCell ref="E268:F268"/>
    <mergeCell ref="E269:F269"/>
    <mergeCell ref="E270:F270"/>
    <mergeCell ref="E271:F271"/>
    <mergeCell ref="H273:I273"/>
    <mergeCell ref="E274:F274"/>
    <mergeCell ref="E275:F275"/>
    <mergeCell ref="E276:F276"/>
    <mergeCell ref="E277:F277"/>
    <mergeCell ref="E278:F278"/>
    <mergeCell ref="E279:F279"/>
    <mergeCell ref="H281:I281"/>
    <mergeCell ref="E282:F282"/>
    <mergeCell ref="E283:F283"/>
    <mergeCell ref="E284:F284"/>
    <mergeCell ref="E285:F285"/>
    <mergeCell ref="E286:F286"/>
    <mergeCell ref="E287:F287"/>
    <mergeCell ref="E288:F288"/>
    <mergeCell ref="E289:F289"/>
    <mergeCell ref="H291:I291"/>
    <mergeCell ref="E292:F292"/>
    <mergeCell ref="E293:F293"/>
    <mergeCell ref="E294:F294"/>
    <mergeCell ref="E295:F295"/>
    <mergeCell ref="E296:F296"/>
    <mergeCell ref="E297:F297"/>
    <mergeCell ref="E298:F298"/>
    <mergeCell ref="E299:F299"/>
    <mergeCell ref="E300:F300"/>
    <mergeCell ref="E301:F301"/>
    <mergeCell ref="H303:I303"/>
    <mergeCell ref="E304:F304"/>
    <mergeCell ref="E305:F305"/>
    <mergeCell ref="E306:F306"/>
    <mergeCell ref="E307:F307"/>
    <mergeCell ref="E308:F308"/>
    <mergeCell ref="E309:F309"/>
    <mergeCell ref="H311:I311"/>
    <mergeCell ref="E312:F312"/>
    <mergeCell ref="E313:F313"/>
    <mergeCell ref="E314:F314"/>
    <mergeCell ref="E315:F315"/>
    <mergeCell ref="E316:F316"/>
    <mergeCell ref="E317:F317"/>
    <mergeCell ref="H319:I319"/>
    <mergeCell ref="E320:F320"/>
    <mergeCell ref="E321:F321"/>
    <mergeCell ref="E322:F322"/>
    <mergeCell ref="E323:F323"/>
    <mergeCell ref="E324:F324"/>
    <mergeCell ref="E325:F325"/>
    <mergeCell ref="E326:F326"/>
    <mergeCell ref="E327:F327"/>
    <mergeCell ref="H329:I329"/>
    <mergeCell ref="E330:F330"/>
    <mergeCell ref="E331:F331"/>
    <mergeCell ref="E332:F332"/>
    <mergeCell ref="E333:F333"/>
    <mergeCell ref="E334:F334"/>
    <mergeCell ref="E335:F335"/>
    <mergeCell ref="E336:F336"/>
    <mergeCell ref="E337:F337"/>
    <mergeCell ref="E338:F338"/>
    <mergeCell ref="E339:F339"/>
    <mergeCell ref="E340:F340"/>
    <mergeCell ref="E341:F341"/>
    <mergeCell ref="E342:F342"/>
    <mergeCell ref="E343:F343"/>
    <mergeCell ref="E344:F344"/>
    <mergeCell ref="H346:I346"/>
    <mergeCell ref="E347:F347"/>
    <mergeCell ref="E348:F348"/>
    <mergeCell ref="E349:F349"/>
    <mergeCell ref="E350:F350"/>
    <mergeCell ref="E351:F351"/>
    <mergeCell ref="E352:F352"/>
    <mergeCell ref="E353:F353"/>
    <mergeCell ref="E354:F354"/>
    <mergeCell ref="E355:F355"/>
    <mergeCell ref="E356:F356"/>
    <mergeCell ref="E357:F357"/>
    <mergeCell ref="E358:F358"/>
    <mergeCell ref="E359:F359"/>
    <mergeCell ref="E360:F360"/>
    <mergeCell ref="E361:F361"/>
    <mergeCell ref="E362:F362"/>
    <mergeCell ref="E363:F363"/>
    <mergeCell ref="H365:I365"/>
    <mergeCell ref="E366:F366"/>
    <mergeCell ref="E367:F367"/>
    <mergeCell ref="E368:F368"/>
    <mergeCell ref="E369:F369"/>
    <mergeCell ref="E370:F370"/>
    <mergeCell ref="E371:F371"/>
    <mergeCell ref="E372:F372"/>
    <mergeCell ref="E373:F373"/>
    <mergeCell ref="H375:I375"/>
    <mergeCell ref="E376:F376"/>
    <mergeCell ref="E377:F377"/>
    <mergeCell ref="E378:F378"/>
    <mergeCell ref="E379:F379"/>
    <mergeCell ref="E380:F380"/>
    <mergeCell ref="E381:F381"/>
    <mergeCell ref="E382:F382"/>
    <mergeCell ref="E383:F383"/>
    <mergeCell ref="E384:F384"/>
    <mergeCell ref="E385:F385"/>
    <mergeCell ref="E386:F386"/>
    <mergeCell ref="H388:I388"/>
    <mergeCell ref="E389:F389"/>
    <mergeCell ref="E390:F390"/>
    <mergeCell ref="E391:F391"/>
    <mergeCell ref="E392:F392"/>
    <mergeCell ref="E393:F393"/>
    <mergeCell ref="E394:F394"/>
    <mergeCell ref="E395:F395"/>
    <mergeCell ref="H397:I397"/>
    <mergeCell ref="E398:F398"/>
    <mergeCell ref="E399:F399"/>
    <mergeCell ref="E400:F400"/>
    <mergeCell ref="E401:F401"/>
    <mergeCell ref="E402:F402"/>
    <mergeCell ref="E403:F403"/>
    <mergeCell ref="E404:F404"/>
    <mergeCell ref="H406:I406"/>
    <mergeCell ref="E407:F407"/>
    <mergeCell ref="E408:F408"/>
    <mergeCell ref="E409:F409"/>
    <mergeCell ref="E410:F410"/>
    <mergeCell ref="E411:F411"/>
    <mergeCell ref="E412:F412"/>
    <mergeCell ref="E413:F413"/>
    <mergeCell ref="H415:I415"/>
    <mergeCell ref="E416:F416"/>
    <mergeCell ref="E417:F417"/>
    <mergeCell ref="E418:F418"/>
    <mergeCell ref="E419:F419"/>
    <mergeCell ref="E420:F420"/>
    <mergeCell ref="H422:I422"/>
    <mergeCell ref="E423:F423"/>
    <mergeCell ref="E424:F424"/>
    <mergeCell ref="E425:F425"/>
    <mergeCell ref="E426:F426"/>
    <mergeCell ref="E427:F427"/>
    <mergeCell ref="E428:F428"/>
    <mergeCell ref="H430:I430"/>
    <mergeCell ref="E431:F431"/>
    <mergeCell ref="E432:F432"/>
    <mergeCell ref="E433:F433"/>
    <mergeCell ref="E434:F434"/>
    <mergeCell ref="E435:F435"/>
    <mergeCell ref="H437:I437"/>
    <mergeCell ref="E438:F438"/>
    <mergeCell ref="E439:F439"/>
    <mergeCell ref="E440:F440"/>
    <mergeCell ref="E441:F441"/>
    <mergeCell ref="E442:F442"/>
    <mergeCell ref="E443:F443"/>
    <mergeCell ref="E444:F444"/>
    <mergeCell ref="E445:F445"/>
    <mergeCell ref="H447:I447"/>
    <mergeCell ref="E448:F448"/>
    <mergeCell ref="E449:F449"/>
    <mergeCell ref="E450:F450"/>
    <mergeCell ref="E451:F451"/>
    <mergeCell ref="E452:F452"/>
    <mergeCell ref="H454:I454"/>
    <mergeCell ref="E455:F455"/>
    <mergeCell ref="E456:F456"/>
    <mergeCell ref="E457:F457"/>
    <mergeCell ref="E458:F458"/>
    <mergeCell ref="E459:F459"/>
    <mergeCell ref="H461:I461"/>
    <mergeCell ref="E462:F462"/>
    <mergeCell ref="E463:F463"/>
    <mergeCell ref="E464:F464"/>
    <mergeCell ref="E465:F465"/>
    <mergeCell ref="E466:F466"/>
    <mergeCell ref="E467:F467"/>
    <mergeCell ref="E468:F468"/>
    <mergeCell ref="E469:F469"/>
    <mergeCell ref="E470:F470"/>
    <mergeCell ref="H472:I472"/>
    <mergeCell ref="E473:F473"/>
    <mergeCell ref="E474:F474"/>
    <mergeCell ref="E475:F475"/>
    <mergeCell ref="E476:F476"/>
    <mergeCell ref="E477:F477"/>
    <mergeCell ref="E478:F478"/>
    <mergeCell ref="H480:I480"/>
    <mergeCell ref="E481:F481"/>
    <mergeCell ref="E482:F482"/>
    <mergeCell ref="E483:F483"/>
    <mergeCell ref="E484:F484"/>
    <mergeCell ref="E485:F485"/>
    <mergeCell ref="E486:F486"/>
    <mergeCell ref="H488:I488"/>
    <mergeCell ref="E489:F489"/>
    <mergeCell ref="E490:F490"/>
    <mergeCell ref="E491:F491"/>
    <mergeCell ref="E492:F492"/>
    <mergeCell ref="E493:F493"/>
    <mergeCell ref="E494:F494"/>
    <mergeCell ref="H496:I496"/>
    <mergeCell ref="E497:F497"/>
    <mergeCell ref="E498:F498"/>
    <mergeCell ref="E499:F499"/>
    <mergeCell ref="E500:F500"/>
    <mergeCell ref="E501:F501"/>
    <mergeCell ref="E502:F502"/>
    <mergeCell ref="H504:I504"/>
    <mergeCell ref="E505:F505"/>
    <mergeCell ref="E506:F506"/>
    <mergeCell ref="E507:F507"/>
    <mergeCell ref="E508:F508"/>
    <mergeCell ref="E509:F509"/>
    <mergeCell ref="E510:F510"/>
    <mergeCell ref="H512:I512"/>
    <mergeCell ref="E513:F513"/>
    <mergeCell ref="E514:F514"/>
    <mergeCell ref="E515:F515"/>
    <mergeCell ref="E516:F516"/>
    <mergeCell ref="E517:F517"/>
    <mergeCell ref="E518:F518"/>
    <mergeCell ref="H520:I520"/>
    <mergeCell ref="E521:F521"/>
    <mergeCell ref="E522:F522"/>
    <mergeCell ref="E523:F523"/>
    <mergeCell ref="E524:F524"/>
    <mergeCell ref="E525:F525"/>
    <mergeCell ref="H527:I527"/>
    <mergeCell ref="E528:F528"/>
    <mergeCell ref="E529:F529"/>
    <mergeCell ref="E530:F530"/>
    <mergeCell ref="E531:F531"/>
    <mergeCell ref="E532:F532"/>
    <mergeCell ref="H534:I534"/>
    <mergeCell ref="E535:F535"/>
    <mergeCell ref="E536:F536"/>
    <mergeCell ref="E537:F537"/>
    <mergeCell ref="E538:F538"/>
    <mergeCell ref="E539:F539"/>
    <mergeCell ref="E540:F540"/>
    <mergeCell ref="H542:I542"/>
    <mergeCell ref="E543:F543"/>
    <mergeCell ref="E544:F544"/>
    <mergeCell ref="E545:F545"/>
    <mergeCell ref="E546:F546"/>
    <mergeCell ref="E547:F547"/>
    <mergeCell ref="E548:F548"/>
    <mergeCell ref="H550:I550"/>
    <mergeCell ref="E551:F551"/>
    <mergeCell ref="E552:F552"/>
    <mergeCell ref="E553:F553"/>
    <mergeCell ref="E554:F554"/>
    <mergeCell ref="E555:F555"/>
    <mergeCell ref="E556:F556"/>
    <mergeCell ref="H558:I558"/>
    <mergeCell ref="E559:F559"/>
    <mergeCell ref="E560:F560"/>
    <mergeCell ref="E561:F561"/>
    <mergeCell ref="E562:F562"/>
    <mergeCell ref="E563:F563"/>
    <mergeCell ref="H565:I565"/>
    <mergeCell ref="E566:F566"/>
    <mergeCell ref="E567:F567"/>
    <mergeCell ref="E568:F568"/>
    <mergeCell ref="E569:F569"/>
    <mergeCell ref="E570:F570"/>
    <mergeCell ref="E571:F571"/>
    <mergeCell ref="H573:I573"/>
    <mergeCell ref="E574:F574"/>
    <mergeCell ref="E575:F575"/>
    <mergeCell ref="E576:F576"/>
    <mergeCell ref="E577:F577"/>
    <mergeCell ref="E578:F578"/>
    <mergeCell ref="E579:F579"/>
    <mergeCell ref="H581:I581"/>
    <mergeCell ref="E582:F582"/>
    <mergeCell ref="E583:F583"/>
    <mergeCell ref="E584:F584"/>
    <mergeCell ref="E585:F585"/>
    <mergeCell ref="E586:F586"/>
    <mergeCell ref="H588:I588"/>
    <mergeCell ref="E589:F589"/>
    <mergeCell ref="E590:F590"/>
    <mergeCell ref="E591:F591"/>
    <mergeCell ref="E592:F592"/>
    <mergeCell ref="E593:F593"/>
    <mergeCell ref="H595:I595"/>
    <mergeCell ref="E596:F596"/>
    <mergeCell ref="E597:F597"/>
    <mergeCell ref="E598:F598"/>
    <mergeCell ref="E599:F599"/>
    <mergeCell ref="E600:F600"/>
    <mergeCell ref="E601:F601"/>
    <mergeCell ref="E602:F602"/>
    <mergeCell ref="E603:F603"/>
    <mergeCell ref="E604:F604"/>
    <mergeCell ref="E605:F605"/>
    <mergeCell ref="E606:F606"/>
    <mergeCell ref="H608:I608"/>
    <mergeCell ref="E609:F609"/>
    <mergeCell ref="E610:F610"/>
    <mergeCell ref="E611:F611"/>
    <mergeCell ref="E612:F612"/>
    <mergeCell ref="E613:F613"/>
    <mergeCell ref="E614:F614"/>
    <mergeCell ref="E615:F615"/>
    <mergeCell ref="E616:F616"/>
    <mergeCell ref="E617:F617"/>
    <mergeCell ref="E618:F618"/>
    <mergeCell ref="E619:F619"/>
    <mergeCell ref="H621:I621"/>
    <mergeCell ref="E622:F622"/>
    <mergeCell ref="E623:F623"/>
    <mergeCell ref="E624:F624"/>
    <mergeCell ref="E625:F625"/>
    <mergeCell ref="E626:F626"/>
    <mergeCell ref="E627:F627"/>
    <mergeCell ref="E628:F628"/>
    <mergeCell ref="E629:F629"/>
    <mergeCell ref="E630:F630"/>
    <mergeCell ref="E631:F631"/>
    <mergeCell ref="E632:F632"/>
    <mergeCell ref="H634:I634"/>
    <mergeCell ref="E635:F635"/>
    <mergeCell ref="E636:F636"/>
    <mergeCell ref="E637:F637"/>
    <mergeCell ref="E638:F638"/>
    <mergeCell ref="E639:F639"/>
    <mergeCell ref="H641:I641"/>
    <mergeCell ref="E642:F642"/>
    <mergeCell ref="E643:F643"/>
    <mergeCell ref="E644:F644"/>
    <mergeCell ref="E645:F645"/>
    <mergeCell ref="E646:F646"/>
    <mergeCell ref="E647:F647"/>
    <mergeCell ref="H649:I649"/>
    <mergeCell ref="E650:F650"/>
    <mergeCell ref="E651:F651"/>
    <mergeCell ref="E652:F652"/>
    <mergeCell ref="E653:F653"/>
    <mergeCell ref="E654:F654"/>
    <mergeCell ref="H656:I656"/>
    <mergeCell ref="E657:F657"/>
    <mergeCell ref="E658:F658"/>
    <mergeCell ref="E659:F659"/>
    <mergeCell ref="E660:F660"/>
    <mergeCell ref="E661:F661"/>
    <mergeCell ref="H663:I663"/>
    <mergeCell ref="E664:F664"/>
    <mergeCell ref="E665:F665"/>
    <mergeCell ref="E666:F666"/>
    <mergeCell ref="E667:F667"/>
    <mergeCell ref="E668:F668"/>
    <mergeCell ref="E669:F669"/>
    <mergeCell ref="H671:I671"/>
    <mergeCell ref="E672:F672"/>
    <mergeCell ref="E673:F673"/>
    <mergeCell ref="E674:F674"/>
    <mergeCell ref="E675:F675"/>
    <mergeCell ref="E676:F676"/>
    <mergeCell ref="E677:F677"/>
    <mergeCell ref="E678:F678"/>
    <mergeCell ref="H680:I680"/>
    <mergeCell ref="E681:F681"/>
    <mergeCell ref="E682:F682"/>
    <mergeCell ref="E683:F683"/>
    <mergeCell ref="E684:F684"/>
    <mergeCell ref="E685:F685"/>
    <mergeCell ref="E686:F686"/>
    <mergeCell ref="E687:F687"/>
    <mergeCell ref="E688:F688"/>
    <mergeCell ref="H690:I690"/>
    <mergeCell ref="E691:F691"/>
    <mergeCell ref="E692:F692"/>
    <mergeCell ref="E693:F693"/>
    <mergeCell ref="E694:F694"/>
    <mergeCell ref="E695:F695"/>
    <mergeCell ref="H697:I697"/>
    <mergeCell ref="E698:F698"/>
    <mergeCell ref="E699:F699"/>
    <mergeCell ref="E700:F700"/>
    <mergeCell ref="E701:F701"/>
    <mergeCell ref="E702:F702"/>
    <mergeCell ref="H704:I704"/>
    <mergeCell ref="E705:F705"/>
    <mergeCell ref="E706:F706"/>
    <mergeCell ref="E707:F707"/>
    <mergeCell ref="E708:F708"/>
    <mergeCell ref="E709:F709"/>
    <mergeCell ref="E710:F710"/>
    <mergeCell ref="H712:I712"/>
    <mergeCell ref="E713:F713"/>
    <mergeCell ref="E714:F714"/>
    <mergeCell ref="E715:F715"/>
    <mergeCell ref="E716:F716"/>
    <mergeCell ref="E717:F717"/>
    <mergeCell ref="E718:F718"/>
    <mergeCell ref="E719:F719"/>
    <mergeCell ref="H721:I721"/>
    <mergeCell ref="E722:F722"/>
    <mergeCell ref="E723:F723"/>
    <mergeCell ref="E724:F724"/>
    <mergeCell ref="E725:F725"/>
    <mergeCell ref="E726:F726"/>
    <mergeCell ref="E727:F727"/>
    <mergeCell ref="H729:I729"/>
    <mergeCell ref="E730:F730"/>
    <mergeCell ref="E731:F731"/>
    <mergeCell ref="E732:F732"/>
    <mergeCell ref="E733:F733"/>
    <mergeCell ref="E734:F734"/>
    <mergeCell ref="E735:F735"/>
    <mergeCell ref="E736:F736"/>
    <mergeCell ref="H738:I738"/>
    <mergeCell ref="E739:F739"/>
    <mergeCell ref="E740:F740"/>
    <mergeCell ref="E741:F741"/>
    <mergeCell ref="E742:F742"/>
    <mergeCell ref="E743:F743"/>
    <mergeCell ref="H745:I745"/>
    <mergeCell ref="E746:F746"/>
    <mergeCell ref="E747:F747"/>
    <mergeCell ref="E748:F748"/>
    <mergeCell ref="E749:F749"/>
    <mergeCell ref="E750:F750"/>
    <mergeCell ref="E751:F751"/>
    <mergeCell ref="H753:I753"/>
    <mergeCell ref="E754:F754"/>
    <mergeCell ref="E755:F755"/>
    <mergeCell ref="E756:F756"/>
    <mergeCell ref="E757:F757"/>
    <mergeCell ref="E758:F758"/>
    <mergeCell ref="H760:I760"/>
    <mergeCell ref="E761:F761"/>
    <mergeCell ref="E762:F762"/>
    <mergeCell ref="E763:F763"/>
    <mergeCell ref="E764:F764"/>
    <mergeCell ref="E765:F765"/>
    <mergeCell ref="E766:F766"/>
    <mergeCell ref="H768:I768"/>
    <mergeCell ref="E769:F769"/>
    <mergeCell ref="E770:F770"/>
    <mergeCell ref="E771:F771"/>
    <mergeCell ref="E772:F772"/>
    <mergeCell ref="E773:F773"/>
    <mergeCell ref="H775:I775"/>
    <mergeCell ref="E776:F776"/>
    <mergeCell ref="E777:F777"/>
    <mergeCell ref="E778:F778"/>
    <mergeCell ref="E779:F779"/>
    <mergeCell ref="E780:F780"/>
    <mergeCell ref="H782:I782"/>
    <mergeCell ref="E783:F783"/>
    <mergeCell ref="E784:F784"/>
    <mergeCell ref="E785:F785"/>
    <mergeCell ref="E786:F786"/>
    <mergeCell ref="E787:F787"/>
    <mergeCell ref="H789:I789"/>
    <mergeCell ref="E790:F790"/>
    <mergeCell ref="E791:F791"/>
    <mergeCell ref="E792:F792"/>
    <mergeCell ref="E793:F793"/>
    <mergeCell ref="E794:F794"/>
    <mergeCell ref="H796:I796"/>
    <mergeCell ref="E797:F797"/>
    <mergeCell ref="E798:F798"/>
    <mergeCell ref="E799:F799"/>
    <mergeCell ref="E800:F800"/>
    <mergeCell ref="E801:F801"/>
    <mergeCell ref="H803:I803"/>
    <mergeCell ref="E804:F804"/>
    <mergeCell ref="E805:F805"/>
    <mergeCell ref="E806:F806"/>
    <mergeCell ref="E807:F807"/>
    <mergeCell ref="E808:F808"/>
    <mergeCell ref="H810:I810"/>
    <mergeCell ref="E811:F811"/>
    <mergeCell ref="E812:F812"/>
    <mergeCell ref="E813:F813"/>
    <mergeCell ref="E814:F814"/>
    <mergeCell ref="E815:F815"/>
    <mergeCell ref="E816:F816"/>
    <mergeCell ref="H818:I818"/>
    <mergeCell ref="E819:F819"/>
    <mergeCell ref="E820:F820"/>
    <mergeCell ref="E821:F821"/>
    <mergeCell ref="E822:F822"/>
    <mergeCell ref="E823:F823"/>
    <mergeCell ref="E824:F824"/>
    <mergeCell ref="E825:F825"/>
    <mergeCell ref="E826:F826"/>
    <mergeCell ref="E827:F827"/>
    <mergeCell ref="E828:F828"/>
    <mergeCell ref="H830:I830"/>
    <mergeCell ref="E831:F831"/>
    <mergeCell ref="E832:F832"/>
    <mergeCell ref="E833:F833"/>
    <mergeCell ref="E834:F834"/>
    <mergeCell ref="E835:F835"/>
    <mergeCell ref="H837:I837"/>
    <mergeCell ref="E838:F838"/>
    <mergeCell ref="E839:F839"/>
    <mergeCell ref="E840:F840"/>
    <mergeCell ref="E841:F841"/>
    <mergeCell ref="E853:F853"/>
    <mergeCell ref="E854:F854"/>
    <mergeCell ref="H856:I856"/>
    <mergeCell ref="E842:F842"/>
    <mergeCell ref="H844:I844"/>
    <mergeCell ref="E845:F845"/>
    <mergeCell ref="E846:F846"/>
    <mergeCell ref="E847:F847"/>
    <mergeCell ref="E848:F848"/>
    <mergeCell ref="H850:I850"/>
    <mergeCell ref="E851:F851"/>
    <mergeCell ref="E852:F852"/>
  </mergeCells>
  <printOptions horizontalCentered="1"/>
  <pageMargins left="0.39370078740157483" right="0.19685039370078741" top="0.39370078740157483" bottom="0.78740157480314965" header="0.39370078740157483" footer="0.47244094488188981"/>
  <pageSetup paperSize="9" scale="56" firstPageNumber="0" orientation="portrait" horizontalDpi="300" verticalDpi="300" r:id="rId1"/>
  <rowBreaks count="1" manualBreakCount="1">
    <brk id="850" max="9"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9030A-6F17-420C-8912-2345C0AB77AB}">
  <dimension ref="A1:AMM34"/>
  <sheetViews>
    <sheetView topLeftCell="A3" zoomScaleNormal="100" workbookViewId="0">
      <selection activeCell="L5" sqref="L5"/>
    </sheetView>
  </sheetViews>
  <sheetFormatPr defaultColWidth="9" defaultRowHeight="14.4" x14ac:dyDescent="0.3"/>
  <cols>
    <col min="1" max="1" width="6.59765625" style="1" customWidth="1"/>
    <col min="2" max="2" width="28.59765625" style="1" customWidth="1"/>
    <col min="3" max="3" width="13.59765625" style="1" customWidth="1"/>
    <col min="4" max="10" width="10.59765625" style="1" customWidth="1"/>
    <col min="11" max="31" width="12" style="1" customWidth="1"/>
    <col min="32" max="1027" width="9" style="1"/>
  </cols>
  <sheetData>
    <row r="1" spans="1:1027" ht="129" customHeight="1" x14ac:dyDescent="0.3">
      <c r="A1" s="161"/>
      <c r="B1" s="161"/>
      <c r="C1" s="161"/>
      <c r="D1" s="161"/>
      <c r="E1" s="161"/>
      <c r="F1" s="161"/>
      <c r="G1" s="161"/>
      <c r="H1" s="161"/>
      <c r="I1" s="161"/>
    </row>
    <row r="2" spans="1:1027" s="139" customFormat="1" ht="18.75" customHeight="1" x14ac:dyDescent="0.35">
      <c r="A2" s="181" t="s">
        <v>0</v>
      </c>
      <c r="B2" s="181"/>
      <c r="C2" s="32" t="s">
        <v>1</v>
      </c>
      <c r="D2" s="181"/>
      <c r="E2" s="181"/>
      <c r="F2" s="32" t="s">
        <v>2</v>
      </c>
      <c r="G2" s="138"/>
      <c r="H2" s="181" t="s">
        <v>3</v>
      </c>
      <c r="I2" s="181"/>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c r="AO2" s="35"/>
      <c r="AP2" s="35"/>
      <c r="AQ2" s="35"/>
      <c r="AR2" s="35"/>
      <c r="AS2" s="35"/>
      <c r="AT2" s="35"/>
      <c r="AU2" s="35"/>
      <c r="AV2" s="35"/>
      <c r="AW2" s="35"/>
      <c r="AX2" s="35"/>
      <c r="AY2" s="35"/>
      <c r="AZ2" s="35"/>
      <c r="BA2" s="35"/>
      <c r="BB2" s="35"/>
      <c r="BC2" s="35"/>
      <c r="BD2" s="35"/>
      <c r="BE2" s="35"/>
      <c r="BF2" s="35"/>
      <c r="BG2" s="35"/>
      <c r="BH2" s="35"/>
      <c r="BI2" s="35"/>
      <c r="BJ2" s="35"/>
      <c r="BK2" s="35"/>
      <c r="BL2" s="35"/>
      <c r="BM2" s="35"/>
      <c r="BN2" s="35"/>
      <c r="BO2" s="35"/>
      <c r="BP2" s="35"/>
      <c r="BQ2" s="35"/>
      <c r="BR2" s="35"/>
      <c r="BS2" s="35"/>
      <c r="BT2" s="35"/>
      <c r="BU2" s="35"/>
      <c r="BV2" s="35"/>
      <c r="BW2" s="35"/>
      <c r="BX2" s="35"/>
      <c r="BY2" s="35"/>
      <c r="BZ2" s="35"/>
      <c r="CA2" s="35"/>
      <c r="CB2" s="35"/>
      <c r="CC2" s="35"/>
      <c r="CD2" s="35"/>
      <c r="CE2" s="35"/>
      <c r="CF2" s="35"/>
      <c r="CG2" s="35"/>
      <c r="CH2" s="35"/>
      <c r="CI2" s="35"/>
      <c r="CJ2" s="35"/>
      <c r="CK2" s="35"/>
      <c r="CL2" s="35"/>
      <c r="CM2" s="35"/>
      <c r="CN2" s="35"/>
      <c r="CO2" s="35"/>
      <c r="CP2" s="35"/>
      <c r="CQ2" s="35"/>
      <c r="CR2" s="35"/>
      <c r="CS2" s="35"/>
      <c r="CT2" s="35"/>
      <c r="CU2" s="35"/>
      <c r="CV2" s="35"/>
      <c r="CW2" s="35"/>
      <c r="CX2" s="35"/>
      <c r="CY2" s="35"/>
      <c r="CZ2" s="35"/>
      <c r="DA2" s="35"/>
      <c r="DB2" s="35"/>
      <c r="DC2" s="35"/>
      <c r="DD2" s="35"/>
      <c r="DE2" s="35"/>
      <c r="DF2" s="35"/>
      <c r="DG2" s="35"/>
      <c r="DH2" s="35"/>
      <c r="DI2" s="35"/>
      <c r="DJ2" s="35"/>
      <c r="DK2" s="35"/>
      <c r="DL2" s="35"/>
      <c r="DM2" s="35"/>
      <c r="DN2" s="35"/>
      <c r="DO2" s="35"/>
      <c r="DP2" s="35"/>
      <c r="DQ2" s="35"/>
      <c r="DR2" s="35"/>
      <c r="DS2" s="35"/>
      <c r="DT2" s="35"/>
      <c r="DU2" s="35"/>
      <c r="DV2" s="35"/>
      <c r="DW2" s="35"/>
      <c r="DX2" s="35"/>
      <c r="DY2" s="35"/>
      <c r="DZ2" s="35"/>
      <c r="EA2" s="35"/>
      <c r="EB2" s="35"/>
      <c r="EC2" s="35"/>
      <c r="ED2" s="35"/>
      <c r="EE2" s="35"/>
      <c r="EF2" s="35"/>
      <c r="EG2" s="35"/>
      <c r="EH2" s="35"/>
      <c r="EI2" s="35"/>
      <c r="EJ2" s="35"/>
      <c r="EK2" s="35"/>
      <c r="EL2" s="35"/>
      <c r="EM2" s="35"/>
      <c r="EN2" s="35"/>
      <c r="EO2" s="35"/>
      <c r="EP2" s="35"/>
      <c r="EQ2" s="35"/>
      <c r="ER2" s="35"/>
      <c r="ES2" s="35"/>
      <c r="ET2" s="35"/>
      <c r="EU2" s="35"/>
      <c r="EV2" s="35"/>
      <c r="EW2" s="35"/>
      <c r="EX2" s="35"/>
      <c r="EY2" s="35"/>
      <c r="EZ2" s="35"/>
      <c r="FA2" s="35"/>
      <c r="FB2" s="35"/>
      <c r="FC2" s="35"/>
      <c r="FD2" s="35"/>
      <c r="FE2" s="35"/>
      <c r="FF2" s="35"/>
      <c r="FG2" s="35"/>
      <c r="FH2" s="35"/>
      <c r="FI2" s="35"/>
      <c r="FJ2" s="35"/>
      <c r="FK2" s="35"/>
      <c r="FL2" s="35"/>
      <c r="FM2" s="35"/>
      <c r="FN2" s="35"/>
      <c r="FO2" s="35"/>
      <c r="FP2" s="35"/>
      <c r="FQ2" s="35"/>
      <c r="FR2" s="35"/>
      <c r="FS2" s="35"/>
      <c r="FT2" s="35"/>
      <c r="FU2" s="35"/>
      <c r="FV2" s="35"/>
      <c r="FW2" s="35"/>
      <c r="FX2" s="35"/>
      <c r="FY2" s="35"/>
      <c r="FZ2" s="35"/>
      <c r="GA2" s="35"/>
      <c r="GB2" s="35"/>
      <c r="GC2" s="35"/>
      <c r="GD2" s="35"/>
      <c r="GE2" s="35"/>
      <c r="GF2" s="35"/>
      <c r="GG2" s="35"/>
      <c r="GH2" s="35"/>
      <c r="GI2" s="35"/>
      <c r="GJ2" s="35"/>
      <c r="GK2" s="35"/>
      <c r="GL2" s="35"/>
      <c r="GM2" s="35"/>
      <c r="GN2" s="35"/>
      <c r="GO2" s="35"/>
      <c r="GP2" s="35"/>
      <c r="GQ2" s="35"/>
      <c r="GR2" s="35"/>
      <c r="GS2" s="35"/>
      <c r="GT2" s="35"/>
      <c r="GU2" s="35"/>
      <c r="GV2" s="35"/>
      <c r="GW2" s="35"/>
      <c r="GX2" s="35"/>
      <c r="GY2" s="35"/>
      <c r="GZ2" s="35"/>
      <c r="HA2" s="35"/>
      <c r="HB2" s="35"/>
      <c r="HC2" s="35"/>
      <c r="HD2" s="35"/>
      <c r="HE2" s="35"/>
      <c r="HF2" s="35"/>
      <c r="HG2" s="35"/>
      <c r="HH2" s="35"/>
      <c r="HI2" s="35"/>
      <c r="HJ2" s="35"/>
      <c r="HK2" s="35"/>
      <c r="HL2" s="35"/>
      <c r="HM2" s="35"/>
      <c r="HN2" s="35"/>
      <c r="HO2" s="35"/>
      <c r="HP2" s="35"/>
      <c r="HQ2" s="35"/>
      <c r="HR2" s="35"/>
      <c r="HS2" s="35"/>
      <c r="HT2" s="35"/>
      <c r="HU2" s="35"/>
      <c r="HV2" s="35"/>
      <c r="HW2" s="35"/>
      <c r="HX2" s="35"/>
      <c r="HY2" s="35"/>
      <c r="HZ2" s="35"/>
      <c r="IA2" s="35"/>
      <c r="IB2" s="35"/>
      <c r="IC2" s="35"/>
      <c r="ID2" s="35"/>
      <c r="IE2" s="35"/>
      <c r="IF2" s="35"/>
      <c r="IG2" s="35"/>
      <c r="IH2" s="35"/>
      <c r="II2" s="35"/>
      <c r="IJ2" s="35"/>
      <c r="IK2" s="35"/>
      <c r="IL2" s="35"/>
      <c r="IM2" s="35"/>
      <c r="IN2" s="35"/>
      <c r="IO2" s="35"/>
      <c r="IP2" s="35"/>
      <c r="IQ2" s="35"/>
      <c r="IR2" s="35"/>
      <c r="IS2" s="35"/>
      <c r="IT2" s="35"/>
      <c r="IU2" s="35"/>
      <c r="IV2" s="35"/>
      <c r="IW2" s="35"/>
      <c r="IX2" s="35"/>
      <c r="IY2" s="35"/>
      <c r="IZ2" s="35"/>
      <c r="JA2" s="35"/>
      <c r="JB2" s="35"/>
      <c r="JC2" s="35"/>
      <c r="JD2" s="35"/>
      <c r="JE2" s="35"/>
      <c r="JF2" s="35"/>
      <c r="JG2" s="35"/>
      <c r="JH2" s="35"/>
      <c r="JI2" s="35"/>
      <c r="JJ2" s="35"/>
      <c r="JK2" s="35"/>
      <c r="JL2" s="35"/>
      <c r="JM2" s="35"/>
      <c r="JN2" s="35"/>
      <c r="JO2" s="35"/>
      <c r="JP2" s="35"/>
      <c r="JQ2" s="35"/>
      <c r="JR2" s="35"/>
      <c r="JS2" s="35"/>
      <c r="JT2" s="35"/>
      <c r="JU2" s="35"/>
      <c r="JV2" s="35"/>
      <c r="JW2" s="35"/>
      <c r="JX2" s="35"/>
      <c r="JY2" s="35"/>
      <c r="JZ2" s="35"/>
      <c r="KA2" s="35"/>
      <c r="KB2" s="35"/>
      <c r="KC2" s="35"/>
      <c r="KD2" s="35"/>
      <c r="KE2" s="35"/>
      <c r="KF2" s="35"/>
      <c r="KG2" s="35"/>
      <c r="KH2" s="35"/>
      <c r="KI2" s="35"/>
      <c r="KJ2" s="35"/>
      <c r="KK2" s="35"/>
      <c r="KL2" s="35"/>
      <c r="KM2" s="35"/>
      <c r="KN2" s="35"/>
      <c r="KO2" s="35"/>
      <c r="KP2" s="35"/>
      <c r="KQ2" s="35"/>
      <c r="KR2" s="35"/>
      <c r="KS2" s="35"/>
      <c r="KT2" s="35"/>
      <c r="KU2" s="35"/>
      <c r="KV2" s="35"/>
      <c r="KW2" s="35"/>
      <c r="KX2" s="35"/>
      <c r="KY2" s="35"/>
      <c r="KZ2" s="35"/>
      <c r="LA2" s="35"/>
      <c r="LB2" s="35"/>
      <c r="LC2" s="35"/>
      <c r="LD2" s="35"/>
      <c r="LE2" s="35"/>
      <c r="LF2" s="35"/>
      <c r="LG2" s="35"/>
      <c r="LH2" s="35"/>
      <c r="LI2" s="35"/>
      <c r="LJ2" s="35"/>
      <c r="LK2" s="35"/>
      <c r="LL2" s="35"/>
      <c r="LM2" s="35"/>
      <c r="LN2" s="35"/>
      <c r="LO2" s="35"/>
      <c r="LP2" s="35"/>
      <c r="LQ2" s="35"/>
      <c r="LR2" s="35"/>
      <c r="LS2" s="35"/>
      <c r="LT2" s="35"/>
      <c r="LU2" s="35"/>
      <c r="LV2" s="35"/>
      <c r="LW2" s="35"/>
      <c r="LX2" s="35"/>
      <c r="LY2" s="35"/>
      <c r="LZ2" s="35"/>
      <c r="MA2" s="35"/>
      <c r="MB2" s="35"/>
      <c r="MC2" s="35"/>
      <c r="MD2" s="35"/>
      <c r="ME2" s="35"/>
      <c r="MF2" s="35"/>
      <c r="MG2" s="35"/>
      <c r="MH2" s="35"/>
      <c r="MI2" s="35"/>
      <c r="MJ2" s="35"/>
      <c r="MK2" s="35"/>
      <c r="ML2" s="35"/>
      <c r="MM2" s="35"/>
      <c r="MN2" s="35"/>
      <c r="MO2" s="35"/>
      <c r="MP2" s="35"/>
      <c r="MQ2" s="35"/>
      <c r="MR2" s="35"/>
      <c r="MS2" s="35"/>
      <c r="MT2" s="35"/>
      <c r="MU2" s="35"/>
      <c r="MV2" s="35"/>
      <c r="MW2" s="35"/>
      <c r="MX2" s="35"/>
      <c r="MY2" s="35"/>
      <c r="MZ2" s="35"/>
      <c r="NA2" s="35"/>
      <c r="NB2" s="35"/>
      <c r="NC2" s="35"/>
      <c r="ND2" s="35"/>
      <c r="NE2" s="35"/>
      <c r="NF2" s="35"/>
      <c r="NG2" s="35"/>
      <c r="NH2" s="35"/>
      <c r="NI2" s="35"/>
      <c r="NJ2" s="35"/>
      <c r="NK2" s="35"/>
      <c r="NL2" s="35"/>
      <c r="NM2" s="35"/>
      <c r="NN2" s="35"/>
      <c r="NO2" s="35"/>
      <c r="NP2" s="35"/>
      <c r="NQ2" s="35"/>
      <c r="NR2" s="35"/>
      <c r="NS2" s="35"/>
      <c r="NT2" s="35"/>
      <c r="NU2" s="35"/>
      <c r="NV2" s="35"/>
      <c r="NW2" s="35"/>
      <c r="NX2" s="35"/>
      <c r="NY2" s="35"/>
      <c r="NZ2" s="35"/>
      <c r="OA2" s="35"/>
      <c r="OB2" s="35"/>
      <c r="OC2" s="35"/>
      <c r="OD2" s="35"/>
      <c r="OE2" s="35"/>
      <c r="OF2" s="35"/>
      <c r="OG2" s="35"/>
      <c r="OH2" s="35"/>
      <c r="OI2" s="35"/>
      <c r="OJ2" s="35"/>
      <c r="OK2" s="35"/>
      <c r="OL2" s="35"/>
      <c r="OM2" s="35"/>
      <c r="ON2" s="35"/>
      <c r="OO2" s="35"/>
      <c r="OP2" s="35"/>
      <c r="OQ2" s="35"/>
      <c r="OR2" s="35"/>
      <c r="OS2" s="35"/>
      <c r="OT2" s="35"/>
      <c r="OU2" s="35"/>
      <c r="OV2" s="35"/>
      <c r="OW2" s="35"/>
      <c r="OX2" s="35"/>
      <c r="OY2" s="35"/>
      <c r="OZ2" s="35"/>
      <c r="PA2" s="35"/>
      <c r="PB2" s="35"/>
      <c r="PC2" s="35"/>
      <c r="PD2" s="35"/>
      <c r="PE2" s="35"/>
      <c r="PF2" s="35"/>
      <c r="PG2" s="35"/>
      <c r="PH2" s="35"/>
      <c r="PI2" s="35"/>
      <c r="PJ2" s="35"/>
      <c r="PK2" s="35"/>
      <c r="PL2" s="35"/>
      <c r="PM2" s="35"/>
      <c r="PN2" s="35"/>
      <c r="PO2" s="35"/>
      <c r="PP2" s="35"/>
      <c r="PQ2" s="35"/>
      <c r="PR2" s="35"/>
      <c r="PS2" s="35"/>
      <c r="PT2" s="35"/>
      <c r="PU2" s="35"/>
      <c r="PV2" s="35"/>
      <c r="PW2" s="35"/>
      <c r="PX2" s="35"/>
      <c r="PY2" s="35"/>
      <c r="PZ2" s="35"/>
      <c r="QA2" s="35"/>
      <c r="QB2" s="35"/>
      <c r="QC2" s="35"/>
      <c r="QD2" s="35"/>
      <c r="QE2" s="35"/>
      <c r="QF2" s="35"/>
      <c r="QG2" s="35"/>
      <c r="QH2" s="35"/>
      <c r="QI2" s="35"/>
      <c r="QJ2" s="35"/>
      <c r="QK2" s="35"/>
      <c r="QL2" s="35"/>
      <c r="QM2" s="35"/>
      <c r="QN2" s="35"/>
      <c r="QO2" s="35"/>
      <c r="QP2" s="35"/>
      <c r="QQ2" s="35"/>
      <c r="QR2" s="35"/>
      <c r="QS2" s="35"/>
      <c r="QT2" s="35"/>
      <c r="QU2" s="35"/>
      <c r="QV2" s="35"/>
      <c r="QW2" s="35"/>
      <c r="QX2" s="35"/>
      <c r="QY2" s="35"/>
      <c r="QZ2" s="35"/>
      <c r="RA2" s="35"/>
      <c r="RB2" s="35"/>
      <c r="RC2" s="35"/>
      <c r="RD2" s="35"/>
      <c r="RE2" s="35"/>
      <c r="RF2" s="35"/>
      <c r="RG2" s="35"/>
      <c r="RH2" s="35"/>
      <c r="RI2" s="35"/>
      <c r="RJ2" s="35"/>
      <c r="RK2" s="35"/>
      <c r="RL2" s="35"/>
      <c r="RM2" s="35"/>
      <c r="RN2" s="35"/>
      <c r="RO2" s="35"/>
      <c r="RP2" s="35"/>
      <c r="RQ2" s="35"/>
      <c r="RR2" s="35"/>
      <c r="RS2" s="35"/>
      <c r="RT2" s="35"/>
      <c r="RU2" s="35"/>
      <c r="RV2" s="35"/>
      <c r="RW2" s="35"/>
      <c r="RX2" s="35"/>
      <c r="RY2" s="35"/>
      <c r="RZ2" s="35"/>
      <c r="SA2" s="35"/>
      <c r="SB2" s="35"/>
      <c r="SC2" s="35"/>
      <c r="SD2" s="35"/>
      <c r="SE2" s="35"/>
      <c r="SF2" s="35"/>
      <c r="SG2" s="35"/>
      <c r="SH2" s="35"/>
      <c r="SI2" s="35"/>
      <c r="SJ2" s="35"/>
      <c r="SK2" s="35"/>
      <c r="SL2" s="35"/>
      <c r="SM2" s="35"/>
      <c r="SN2" s="35"/>
      <c r="SO2" s="35"/>
      <c r="SP2" s="35"/>
      <c r="SQ2" s="35"/>
      <c r="SR2" s="35"/>
      <c r="SS2" s="35"/>
      <c r="ST2" s="35"/>
      <c r="SU2" s="35"/>
      <c r="SV2" s="35"/>
      <c r="SW2" s="35"/>
      <c r="SX2" s="35"/>
      <c r="SY2" s="35"/>
      <c r="SZ2" s="35"/>
      <c r="TA2" s="35"/>
      <c r="TB2" s="35"/>
      <c r="TC2" s="35"/>
      <c r="TD2" s="35"/>
      <c r="TE2" s="35"/>
      <c r="TF2" s="35"/>
      <c r="TG2" s="35"/>
      <c r="TH2" s="35"/>
      <c r="TI2" s="35"/>
      <c r="TJ2" s="35"/>
      <c r="TK2" s="35"/>
      <c r="TL2" s="35"/>
      <c r="TM2" s="35"/>
      <c r="TN2" s="35"/>
      <c r="TO2" s="35"/>
      <c r="TP2" s="35"/>
      <c r="TQ2" s="35"/>
      <c r="TR2" s="35"/>
      <c r="TS2" s="35"/>
      <c r="TT2" s="35"/>
      <c r="TU2" s="35"/>
      <c r="TV2" s="35"/>
      <c r="TW2" s="35"/>
      <c r="TX2" s="35"/>
      <c r="TY2" s="35"/>
      <c r="TZ2" s="35"/>
      <c r="UA2" s="35"/>
      <c r="UB2" s="35"/>
      <c r="UC2" s="35"/>
      <c r="UD2" s="35"/>
      <c r="UE2" s="35"/>
      <c r="UF2" s="35"/>
      <c r="UG2" s="35"/>
      <c r="UH2" s="35"/>
      <c r="UI2" s="35"/>
      <c r="UJ2" s="35"/>
      <c r="UK2" s="35"/>
      <c r="UL2" s="35"/>
      <c r="UM2" s="35"/>
      <c r="UN2" s="35"/>
      <c r="UO2" s="35"/>
      <c r="UP2" s="35"/>
      <c r="UQ2" s="35"/>
      <c r="UR2" s="35"/>
      <c r="US2" s="35"/>
      <c r="UT2" s="35"/>
      <c r="UU2" s="35"/>
      <c r="UV2" s="35"/>
      <c r="UW2" s="35"/>
      <c r="UX2" s="35"/>
      <c r="UY2" s="35"/>
      <c r="UZ2" s="35"/>
      <c r="VA2" s="35"/>
      <c r="VB2" s="35"/>
      <c r="VC2" s="35"/>
      <c r="VD2" s="35"/>
      <c r="VE2" s="35"/>
      <c r="VF2" s="35"/>
      <c r="VG2" s="35"/>
      <c r="VH2" s="35"/>
      <c r="VI2" s="35"/>
      <c r="VJ2" s="35"/>
      <c r="VK2" s="35"/>
      <c r="VL2" s="35"/>
      <c r="VM2" s="35"/>
      <c r="VN2" s="35"/>
      <c r="VO2" s="35"/>
      <c r="VP2" s="35"/>
      <c r="VQ2" s="35"/>
      <c r="VR2" s="35"/>
      <c r="VS2" s="35"/>
      <c r="VT2" s="35"/>
      <c r="VU2" s="35"/>
      <c r="VV2" s="35"/>
      <c r="VW2" s="35"/>
      <c r="VX2" s="35"/>
      <c r="VY2" s="35"/>
      <c r="VZ2" s="35"/>
      <c r="WA2" s="35"/>
      <c r="WB2" s="35"/>
      <c r="WC2" s="35"/>
      <c r="WD2" s="35"/>
      <c r="WE2" s="35"/>
      <c r="WF2" s="35"/>
      <c r="WG2" s="35"/>
      <c r="WH2" s="35"/>
      <c r="WI2" s="35"/>
      <c r="WJ2" s="35"/>
      <c r="WK2" s="35"/>
      <c r="WL2" s="35"/>
      <c r="WM2" s="35"/>
      <c r="WN2" s="35"/>
      <c r="WO2" s="35"/>
      <c r="WP2" s="35"/>
      <c r="WQ2" s="35"/>
      <c r="WR2" s="35"/>
      <c r="WS2" s="35"/>
      <c r="WT2" s="35"/>
      <c r="WU2" s="35"/>
      <c r="WV2" s="35"/>
      <c r="WW2" s="35"/>
      <c r="WX2" s="35"/>
      <c r="WY2" s="35"/>
      <c r="WZ2" s="35"/>
      <c r="XA2" s="35"/>
      <c r="XB2" s="35"/>
      <c r="XC2" s="35"/>
      <c r="XD2" s="35"/>
      <c r="XE2" s="35"/>
      <c r="XF2" s="35"/>
      <c r="XG2" s="35"/>
      <c r="XH2" s="35"/>
      <c r="XI2" s="35"/>
      <c r="XJ2" s="35"/>
      <c r="XK2" s="35"/>
      <c r="XL2" s="35"/>
      <c r="XM2" s="35"/>
      <c r="XN2" s="35"/>
      <c r="XO2" s="35"/>
      <c r="XP2" s="35"/>
      <c r="XQ2" s="35"/>
      <c r="XR2" s="35"/>
      <c r="XS2" s="35"/>
      <c r="XT2" s="35"/>
      <c r="XU2" s="35"/>
      <c r="XV2" s="35"/>
      <c r="XW2" s="35"/>
      <c r="XX2" s="35"/>
      <c r="XY2" s="35"/>
      <c r="XZ2" s="35"/>
      <c r="YA2" s="35"/>
      <c r="YB2" s="35"/>
      <c r="YC2" s="35"/>
      <c r="YD2" s="35"/>
      <c r="YE2" s="35"/>
      <c r="YF2" s="35"/>
      <c r="YG2" s="35"/>
      <c r="YH2" s="35"/>
      <c r="YI2" s="35"/>
      <c r="YJ2" s="35"/>
      <c r="YK2" s="35"/>
      <c r="YL2" s="35"/>
      <c r="YM2" s="35"/>
      <c r="YN2" s="35"/>
      <c r="YO2" s="35"/>
      <c r="YP2" s="35"/>
      <c r="YQ2" s="35"/>
      <c r="YR2" s="35"/>
      <c r="YS2" s="35"/>
      <c r="YT2" s="35"/>
      <c r="YU2" s="35"/>
      <c r="YV2" s="35"/>
      <c r="YW2" s="35"/>
      <c r="YX2" s="35"/>
      <c r="YY2" s="35"/>
      <c r="YZ2" s="35"/>
      <c r="ZA2" s="35"/>
      <c r="ZB2" s="35"/>
      <c r="ZC2" s="35"/>
      <c r="ZD2" s="35"/>
      <c r="ZE2" s="35"/>
      <c r="ZF2" s="35"/>
      <c r="ZG2" s="35"/>
      <c r="ZH2" s="35"/>
      <c r="ZI2" s="35"/>
      <c r="ZJ2" s="35"/>
      <c r="ZK2" s="35"/>
      <c r="ZL2" s="35"/>
      <c r="ZM2" s="35"/>
      <c r="ZN2" s="35"/>
      <c r="ZO2" s="35"/>
      <c r="ZP2" s="35"/>
      <c r="ZQ2" s="35"/>
      <c r="ZR2" s="35"/>
      <c r="ZS2" s="35"/>
      <c r="ZT2" s="35"/>
      <c r="ZU2" s="35"/>
      <c r="ZV2" s="35"/>
      <c r="ZW2" s="35"/>
      <c r="ZX2" s="35"/>
      <c r="ZY2" s="35"/>
      <c r="ZZ2" s="35"/>
      <c r="AAA2" s="35"/>
      <c r="AAB2" s="35"/>
      <c r="AAC2" s="35"/>
      <c r="AAD2" s="35"/>
      <c r="AAE2" s="35"/>
      <c r="AAF2" s="35"/>
      <c r="AAG2" s="35"/>
      <c r="AAH2" s="35"/>
      <c r="AAI2" s="35"/>
      <c r="AAJ2" s="35"/>
      <c r="AAK2" s="35"/>
      <c r="AAL2" s="35"/>
      <c r="AAM2" s="35"/>
      <c r="AAN2" s="35"/>
      <c r="AAO2" s="35"/>
      <c r="AAP2" s="35"/>
      <c r="AAQ2" s="35"/>
      <c r="AAR2" s="35"/>
      <c r="AAS2" s="35"/>
      <c r="AAT2" s="35"/>
      <c r="AAU2" s="35"/>
      <c r="AAV2" s="35"/>
      <c r="AAW2" s="35"/>
      <c r="AAX2" s="35"/>
      <c r="AAY2" s="35"/>
      <c r="AAZ2" s="35"/>
      <c r="ABA2" s="35"/>
      <c r="ABB2" s="35"/>
      <c r="ABC2" s="35"/>
      <c r="ABD2" s="35"/>
      <c r="ABE2" s="35"/>
      <c r="ABF2" s="35"/>
      <c r="ABG2" s="35"/>
      <c r="ABH2" s="35"/>
      <c r="ABI2" s="35"/>
      <c r="ABJ2" s="35"/>
      <c r="ABK2" s="35"/>
      <c r="ABL2" s="35"/>
      <c r="ABM2" s="35"/>
      <c r="ABN2" s="35"/>
      <c r="ABO2" s="35"/>
      <c r="ABP2" s="35"/>
      <c r="ABQ2" s="35"/>
      <c r="ABR2" s="35"/>
      <c r="ABS2" s="35"/>
      <c r="ABT2" s="35"/>
      <c r="ABU2" s="35"/>
      <c r="ABV2" s="35"/>
      <c r="ABW2" s="35"/>
      <c r="ABX2" s="35"/>
      <c r="ABY2" s="35"/>
      <c r="ABZ2" s="35"/>
      <c r="ACA2" s="35"/>
      <c r="ACB2" s="35"/>
      <c r="ACC2" s="35"/>
      <c r="ACD2" s="35"/>
      <c r="ACE2" s="35"/>
      <c r="ACF2" s="35"/>
      <c r="ACG2" s="35"/>
      <c r="ACH2" s="35"/>
      <c r="ACI2" s="35"/>
      <c r="ACJ2" s="35"/>
      <c r="ACK2" s="35"/>
      <c r="ACL2" s="35"/>
      <c r="ACM2" s="35"/>
      <c r="ACN2" s="35"/>
      <c r="ACO2" s="35"/>
      <c r="ACP2" s="35"/>
      <c r="ACQ2" s="35"/>
      <c r="ACR2" s="35"/>
      <c r="ACS2" s="35"/>
      <c r="ACT2" s="35"/>
      <c r="ACU2" s="35"/>
      <c r="ACV2" s="35"/>
      <c r="ACW2" s="35"/>
      <c r="ACX2" s="35"/>
      <c r="ACY2" s="35"/>
      <c r="ACZ2" s="35"/>
      <c r="ADA2" s="35"/>
      <c r="ADB2" s="35"/>
      <c r="ADC2" s="35"/>
      <c r="ADD2" s="35"/>
      <c r="ADE2" s="35"/>
      <c r="ADF2" s="35"/>
      <c r="ADG2" s="35"/>
      <c r="ADH2" s="35"/>
      <c r="ADI2" s="35"/>
      <c r="ADJ2" s="35"/>
      <c r="ADK2" s="35"/>
      <c r="ADL2" s="35"/>
      <c r="ADM2" s="35"/>
      <c r="ADN2" s="35"/>
      <c r="ADO2" s="35"/>
      <c r="ADP2" s="35"/>
      <c r="ADQ2" s="35"/>
      <c r="ADR2" s="35"/>
      <c r="ADS2" s="35"/>
      <c r="ADT2" s="35"/>
      <c r="ADU2" s="35"/>
      <c r="ADV2" s="35"/>
      <c r="ADW2" s="35"/>
      <c r="ADX2" s="35"/>
      <c r="ADY2" s="35"/>
      <c r="ADZ2" s="35"/>
      <c r="AEA2" s="35"/>
      <c r="AEB2" s="35"/>
      <c r="AEC2" s="35"/>
      <c r="AED2" s="35"/>
      <c r="AEE2" s="35"/>
      <c r="AEF2" s="35"/>
      <c r="AEG2" s="35"/>
      <c r="AEH2" s="35"/>
      <c r="AEI2" s="35"/>
      <c r="AEJ2" s="35"/>
      <c r="AEK2" s="35"/>
      <c r="AEL2" s="35"/>
      <c r="AEM2" s="35"/>
      <c r="AEN2" s="35"/>
      <c r="AEO2" s="35"/>
      <c r="AEP2" s="35"/>
      <c r="AEQ2" s="35"/>
      <c r="AER2" s="35"/>
      <c r="AES2" s="35"/>
      <c r="AET2" s="35"/>
      <c r="AEU2" s="35"/>
      <c r="AEV2" s="35"/>
      <c r="AEW2" s="35"/>
      <c r="AEX2" s="35"/>
      <c r="AEY2" s="35"/>
      <c r="AEZ2" s="35"/>
      <c r="AFA2" s="35"/>
      <c r="AFB2" s="35"/>
      <c r="AFC2" s="35"/>
      <c r="AFD2" s="35"/>
      <c r="AFE2" s="35"/>
      <c r="AFF2" s="35"/>
      <c r="AFG2" s="35"/>
      <c r="AFH2" s="35"/>
      <c r="AFI2" s="35"/>
      <c r="AFJ2" s="35"/>
      <c r="AFK2" s="35"/>
      <c r="AFL2" s="35"/>
      <c r="AFM2" s="35"/>
      <c r="AFN2" s="35"/>
      <c r="AFO2" s="35"/>
      <c r="AFP2" s="35"/>
      <c r="AFQ2" s="35"/>
      <c r="AFR2" s="35"/>
      <c r="AFS2" s="35"/>
      <c r="AFT2" s="35"/>
      <c r="AFU2" s="35"/>
      <c r="AFV2" s="35"/>
      <c r="AFW2" s="35"/>
      <c r="AFX2" s="35"/>
      <c r="AFY2" s="35"/>
      <c r="AFZ2" s="35"/>
      <c r="AGA2" s="35"/>
      <c r="AGB2" s="35"/>
      <c r="AGC2" s="35"/>
      <c r="AGD2" s="35"/>
      <c r="AGE2" s="35"/>
      <c r="AGF2" s="35"/>
      <c r="AGG2" s="35"/>
      <c r="AGH2" s="35"/>
      <c r="AGI2" s="35"/>
      <c r="AGJ2" s="35"/>
      <c r="AGK2" s="35"/>
      <c r="AGL2" s="35"/>
      <c r="AGM2" s="35"/>
      <c r="AGN2" s="35"/>
      <c r="AGO2" s="35"/>
      <c r="AGP2" s="35"/>
      <c r="AGQ2" s="35"/>
      <c r="AGR2" s="35"/>
      <c r="AGS2" s="35"/>
      <c r="AGT2" s="35"/>
      <c r="AGU2" s="35"/>
      <c r="AGV2" s="35"/>
      <c r="AGW2" s="35"/>
      <c r="AGX2" s="35"/>
      <c r="AGY2" s="35"/>
      <c r="AGZ2" s="35"/>
      <c r="AHA2" s="35"/>
      <c r="AHB2" s="35"/>
      <c r="AHC2" s="35"/>
      <c r="AHD2" s="35"/>
      <c r="AHE2" s="35"/>
      <c r="AHF2" s="35"/>
      <c r="AHG2" s="35"/>
      <c r="AHH2" s="35"/>
      <c r="AHI2" s="35"/>
      <c r="AHJ2" s="35"/>
      <c r="AHK2" s="35"/>
      <c r="AHL2" s="35"/>
      <c r="AHM2" s="35"/>
      <c r="AHN2" s="35"/>
      <c r="AHO2" s="35"/>
      <c r="AHP2" s="35"/>
      <c r="AHQ2" s="35"/>
      <c r="AHR2" s="35"/>
      <c r="AHS2" s="35"/>
      <c r="AHT2" s="35"/>
      <c r="AHU2" s="35"/>
      <c r="AHV2" s="35"/>
      <c r="AHW2" s="35"/>
      <c r="AHX2" s="35"/>
      <c r="AHY2" s="35"/>
      <c r="AHZ2" s="35"/>
      <c r="AIA2" s="35"/>
      <c r="AIB2" s="35"/>
      <c r="AIC2" s="35"/>
      <c r="AID2" s="35"/>
      <c r="AIE2" s="35"/>
      <c r="AIF2" s="35"/>
      <c r="AIG2" s="35"/>
      <c r="AIH2" s="35"/>
      <c r="AII2" s="35"/>
      <c r="AIJ2" s="35"/>
      <c r="AIK2" s="35"/>
      <c r="AIL2" s="35"/>
      <c r="AIM2" s="35"/>
      <c r="AIN2" s="35"/>
      <c r="AIO2" s="35"/>
      <c r="AIP2" s="35"/>
      <c r="AIQ2" s="35"/>
      <c r="AIR2" s="35"/>
      <c r="AIS2" s="35"/>
      <c r="AIT2" s="35"/>
      <c r="AIU2" s="35"/>
      <c r="AIV2" s="35"/>
      <c r="AIW2" s="35"/>
      <c r="AIX2" s="35"/>
      <c r="AIY2" s="35"/>
      <c r="AIZ2" s="35"/>
      <c r="AJA2" s="35"/>
      <c r="AJB2" s="35"/>
      <c r="AJC2" s="35"/>
      <c r="AJD2" s="35"/>
      <c r="AJE2" s="35"/>
      <c r="AJF2" s="35"/>
      <c r="AJG2" s="35"/>
      <c r="AJH2" s="35"/>
      <c r="AJI2" s="35"/>
      <c r="AJJ2" s="35"/>
      <c r="AJK2" s="35"/>
      <c r="AJL2" s="35"/>
      <c r="AJM2" s="35"/>
      <c r="AJN2" s="35"/>
      <c r="AJO2" s="35"/>
      <c r="AJP2" s="35"/>
      <c r="AJQ2" s="35"/>
      <c r="AJR2" s="35"/>
      <c r="AJS2" s="35"/>
      <c r="AJT2" s="35"/>
      <c r="AJU2" s="35"/>
      <c r="AJV2" s="35"/>
      <c r="AJW2" s="35"/>
      <c r="AJX2" s="35"/>
      <c r="AJY2" s="35"/>
      <c r="AJZ2" s="35"/>
      <c r="AKA2" s="35"/>
      <c r="AKB2" s="35"/>
      <c r="AKC2" s="35"/>
      <c r="AKD2" s="35"/>
      <c r="AKE2" s="35"/>
      <c r="AKF2" s="35"/>
      <c r="AKG2" s="35"/>
      <c r="AKH2" s="35"/>
      <c r="AKI2" s="35"/>
      <c r="AKJ2" s="35"/>
      <c r="AKK2" s="35"/>
      <c r="AKL2" s="35"/>
      <c r="AKM2" s="35"/>
      <c r="AKN2" s="35"/>
      <c r="AKO2" s="35"/>
      <c r="AKP2" s="35"/>
      <c r="AKQ2" s="35"/>
      <c r="AKR2" s="35"/>
      <c r="AKS2" s="35"/>
      <c r="AKT2" s="35"/>
      <c r="AKU2" s="35"/>
      <c r="AKV2" s="35"/>
      <c r="AKW2" s="35"/>
      <c r="AKX2" s="35"/>
      <c r="AKY2" s="35"/>
      <c r="AKZ2" s="35"/>
      <c r="ALA2" s="35"/>
      <c r="ALB2" s="35"/>
      <c r="ALC2" s="35"/>
      <c r="ALD2" s="35"/>
      <c r="ALE2" s="35"/>
      <c r="ALF2" s="35"/>
      <c r="ALG2" s="35"/>
      <c r="ALH2" s="35"/>
      <c r="ALI2" s="35"/>
      <c r="ALJ2" s="35"/>
      <c r="ALK2" s="35"/>
      <c r="ALL2" s="35"/>
      <c r="ALM2" s="35"/>
      <c r="ALN2" s="35"/>
      <c r="ALO2" s="35"/>
      <c r="ALP2" s="35"/>
      <c r="ALQ2" s="35"/>
      <c r="ALR2" s="35"/>
      <c r="ALS2" s="35"/>
      <c r="ALT2" s="35"/>
      <c r="ALU2" s="35"/>
      <c r="ALV2" s="35"/>
      <c r="ALW2" s="35"/>
      <c r="ALX2" s="35"/>
      <c r="ALY2" s="35"/>
      <c r="ALZ2" s="35"/>
      <c r="AMA2" s="35"/>
      <c r="AMB2" s="35"/>
      <c r="AMC2" s="35"/>
      <c r="AMD2" s="35"/>
      <c r="AME2" s="35"/>
      <c r="AMF2" s="35"/>
      <c r="AMG2" s="35"/>
      <c r="AMH2" s="35"/>
      <c r="AMI2" s="35"/>
      <c r="AMJ2" s="35"/>
      <c r="AMK2" s="35"/>
      <c r="AMM2" s="35"/>
    </row>
    <row r="3" spans="1:1027" s="85" customFormat="1" ht="39" customHeight="1" x14ac:dyDescent="0.3">
      <c r="A3" s="162" t="str">
        <f>ORCAMENTO!A3</f>
        <v>AMPLIAÇÃO DA EMEIF "NOSSA SENHORA DE LOURDES"</v>
      </c>
      <c r="B3" s="162"/>
      <c r="C3" s="162" t="str">
        <f>ORCAMENTO!C3</f>
        <v>SINAPI - 02/2023 - Pará</v>
      </c>
      <c r="D3" s="162"/>
      <c r="E3" s="162"/>
      <c r="F3" s="2" t="s">
        <v>1042</v>
      </c>
      <c r="G3" s="4"/>
      <c r="H3" s="162" t="str">
        <f>ORCAMENTO!E3</f>
        <v>Desonerado: 0,00%</v>
      </c>
      <c r="I3" s="162"/>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c r="IW3" s="3"/>
      <c r="IX3" s="3"/>
      <c r="IY3" s="3"/>
      <c r="IZ3" s="3"/>
      <c r="JA3" s="3"/>
      <c r="JB3" s="3"/>
      <c r="JC3" s="3"/>
      <c r="JD3" s="3"/>
      <c r="JE3" s="3"/>
      <c r="JF3" s="3"/>
      <c r="JG3" s="3"/>
      <c r="JH3" s="3"/>
      <c r="JI3" s="3"/>
      <c r="JJ3" s="3"/>
      <c r="JK3" s="3"/>
      <c r="JL3" s="3"/>
      <c r="JM3" s="3"/>
      <c r="JN3" s="3"/>
      <c r="JO3" s="3"/>
      <c r="JP3" s="3"/>
      <c r="JQ3" s="3"/>
      <c r="JR3" s="3"/>
      <c r="JS3" s="3"/>
      <c r="JT3" s="3"/>
      <c r="JU3" s="3"/>
      <c r="JV3" s="3"/>
      <c r="JW3" s="3"/>
      <c r="JX3" s="3"/>
      <c r="JY3" s="3"/>
      <c r="JZ3" s="3"/>
      <c r="KA3" s="3"/>
      <c r="KB3" s="3"/>
      <c r="KC3" s="3"/>
      <c r="KD3" s="3"/>
      <c r="KE3" s="3"/>
      <c r="KF3" s="3"/>
      <c r="KG3" s="3"/>
      <c r="KH3" s="3"/>
      <c r="KI3" s="3"/>
      <c r="KJ3" s="3"/>
      <c r="KK3" s="3"/>
      <c r="KL3" s="3"/>
      <c r="KM3" s="3"/>
      <c r="KN3" s="3"/>
      <c r="KO3" s="3"/>
      <c r="KP3" s="3"/>
      <c r="KQ3" s="3"/>
      <c r="KR3" s="3"/>
      <c r="KS3" s="3"/>
      <c r="KT3" s="3"/>
      <c r="KU3" s="3"/>
      <c r="KV3" s="3"/>
      <c r="KW3" s="3"/>
      <c r="KX3" s="3"/>
      <c r="KY3" s="3"/>
      <c r="KZ3" s="3"/>
      <c r="LA3" s="3"/>
      <c r="LB3" s="3"/>
      <c r="LC3" s="3"/>
      <c r="LD3" s="3"/>
      <c r="LE3" s="3"/>
      <c r="LF3" s="3"/>
      <c r="LG3" s="3"/>
      <c r="LH3" s="3"/>
      <c r="LI3" s="3"/>
      <c r="LJ3" s="3"/>
      <c r="LK3" s="3"/>
      <c r="LL3" s="3"/>
      <c r="LM3" s="3"/>
      <c r="LN3" s="3"/>
      <c r="LO3" s="3"/>
      <c r="LP3" s="3"/>
      <c r="LQ3" s="3"/>
      <c r="LR3" s="3"/>
      <c r="LS3" s="3"/>
      <c r="LT3" s="3"/>
      <c r="LU3" s="3"/>
      <c r="LV3" s="3"/>
      <c r="LW3" s="3"/>
      <c r="LX3" s="3"/>
      <c r="LY3" s="3"/>
      <c r="LZ3" s="3"/>
      <c r="MA3" s="3"/>
      <c r="MB3" s="3"/>
      <c r="MC3" s="3"/>
      <c r="MD3" s="3"/>
      <c r="ME3" s="3"/>
      <c r="MF3" s="3"/>
      <c r="MG3" s="3"/>
      <c r="MH3" s="3"/>
      <c r="MI3" s="3"/>
      <c r="MJ3" s="3"/>
      <c r="MK3" s="3"/>
      <c r="ML3" s="3"/>
      <c r="MM3" s="3"/>
      <c r="MN3" s="3"/>
      <c r="MO3" s="3"/>
      <c r="MP3" s="3"/>
      <c r="MQ3" s="3"/>
      <c r="MR3" s="3"/>
      <c r="MS3" s="3"/>
      <c r="MT3" s="3"/>
      <c r="MU3" s="3"/>
      <c r="MV3" s="3"/>
      <c r="MW3" s="3"/>
      <c r="MX3" s="3"/>
      <c r="MY3" s="3"/>
      <c r="MZ3" s="3"/>
      <c r="NA3" s="3"/>
      <c r="NB3" s="3"/>
      <c r="NC3" s="3"/>
      <c r="ND3" s="3"/>
      <c r="NE3" s="3"/>
      <c r="NF3" s="3"/>
      <c r="NG3" s="3"/>
      <c r="NH3" s="3"/>
      <c r="NI3" s="3"/>
      <c r="NJ3" s="3"/>
      <c r="NK3" s="3"/>
      <c r="NL3" s="3"/>
      <c r="NM3" s="3"/>
      <c r="NN3" s="3"/>
      <c r="NO3" s="3"/>
      <c r="NP3" s="3"/>
      <c r="NQ3" s="3"/>
      <c r="NR3" s="3"/>
      <c r="NS3" s="3"/>
      <c r="NT3" s="3"/>
      <c r="NU3" s="3"/>
      <c r="NV3" s="3"/>
      <c r="NW3" s="3"/>
      <c r="NX3" s="3"/>
      <c r="NY3" s="3"/>
      <c r="NZ3" s="3"/>
      <c r="OA3" s="3"/>
      <c r="OB3" s="3"/>
      <c r="OC3" s="3"/>
      <c r="OD3" s="3"/>
      <c r="OE3" s="3"/>
      <c r="OF3" s="3"/>
      <c r="OG3" s="3"/>
      <c r="OH3" s="3"/>
      <c r="OI3" s="3"/>
      <c r="OJ3" s="3"/>
      <c r="OK3" s="3"/>
      <c r="OL3" s="3"/>
      <c r="OM3" s="3"/>
      <c r="ON3" s="3"/>
      <c r="OO3" s="3"/>
      <c r="OP3" s="3"/>
      <c r="OQ3" s="3"/>
      <c r="OR3" s="3"/>
      <c r="OS3" s="3"/>
      <c r="OT3" s="3"/>
      <c r="OU3" s="3"/>
      <c r="OV3" s="3"/>
      <c r="OW3" s="3"/>
      <c r="OX3" s="3"/>
      <c r="OY3" s="3"/>
      <c r="OZ3" s="3"/>
      <c r="PA3" s="3"/>
      <c r="PB3" s="3"/>
      <c r="PC3" s="3"/>
      <c r="PD3" s="3"/>
      <c r="PE3" s="3"/>
      <c r="PF3" s="3"/>
      <c r="PG3" s="3"/>
      <c r="PH3" s="3"/>
      <c r="PI3" s="3"/>
      <c r="PJ3" s="3"/>
      <c r="PK3" s="3"/>
      <c r="PL3" s="3"/>
      <c r="PM3" s="3"/>
      <c r="PN3" s="3"/>
      <c r="PO3" s="3"/>
      <c r="PP3" s="3"/>
      <c r="PQ3" s="3"/>
      <c r="PR3" s="3"/>
      <c r="PS3" s="3"/>
      <c r="PT3" s="3"/>
      <c r="PU3" s="3"/>
      <c r="PV3" s="3"/>
      <c r="PW3" s="3"/>
      <c r="PX3" s="3"/>
      <c r="PY3" s="3"/>
      <c r="PZ3" s="3"/>
      <c r="QA3" s="3"/>
      <c r="QB3" s="3"/>
      <c r="QC3" s="3"/>
      <c r="QD3" s="3"/>
      <c r="QE3" s="3"/>
      <c r="QF3" s="3"/>
      <c r="QG3" s="3"/>
      <c r="QH3" s="3"/>
      <c r="QI3" s="3"/>
      <c r="QJ3" s="3"/>
      <c r="QK3" s="3"/>
      <c r="QL3" s="3"/>
      <c r="QM3" s="3"/>
      <c r="QN3" s="3"/>
      <c r="QO3" s="3"/>
      <c r="QP3" s="3"/>
      <c r="QQ3" s="3"/>
      <c r="QR3" s="3"/>
      <c r="QS3" s="3"/>
      <c r="QT3" s="3"/>
      <c r="QU3" s="3"/>
      <c r="QV3" s="3"/>
      <c r="QW3" s="3"/>
      <c r="QX3" s="3"/>
      <c r="QY3" s="3"/>
      <c r="QZ3" s="3"/>
      <c r="RA3" s="3"/>
      <c r="RB3" s="3"/>
      <c r="RC3" s="3"/>
      <c r="RD3" s="3"/>
      <c r="RE3" s="3"/>
      <c r="RF3" s="3"/>
      <c r="RG3" s="3"/>
      <c r="RH3" s="3"/>
      <c r="RI3" s="3"/>
      <c r="RJ3" s="3"/>
      <c r="RK3" s="3"/>
      <c r="RL3" s="3"/>
      <c r="RM3" s="3"/>
      <c r="RN3" s="3"/>
      <c r="RO3" s="3"/>
      <c r="RP3" s="3"/>
      <c r="RQ3" s="3"/>
      <c r="RR3" s="3"/>
      <c r="RS3" s="3"/>
      <c r="RT3" s="3"/>
      <c r="RU3" s="3"/>
      <c r="RV3" s="3"/>
      <c r="RW3" s="3"/>
      <c r="RX3" s="3"/>
      <c r="RY3" s="3"/>
      <c r="RZ3" s="3"/>
      <c r="SA3" s="3"/>
      <c r="SB3" s="3"/>
      <c r="SC3" s="3"/>
      <c r="SD3" s="3"/>
      <c r="SE3" s="3"/>
      <c r="SF3" s="3"/>
      <c r="SG3" s="3"/>
      <c r="SH3" s="3"/>
      <c r="SI3" s="3"/>
      <c r="SJ3" s="3"/>
      <c r="SK3" s="3"/>
      <c r="SL3" s="3"/>
      <c r="SM3" s="3"/>
      <c r="SN3" s="3"/>
      <c r="SO3" s="3"/>
      <c r="SP3" s="3"/>
      <c r="SQ3" s="3"/>
      <c r="SR3" s="3"/>
      <c r="SS3" s="3"/>
      <c r="ST3" s="3"/>
      <c r="SU3" s="3"/>
      <c r="SV3" s="3"/>
      <c r="SW3" s="3"/>
      <c r="SX3" s="3"/>
      <c r="SY3" s="3"/>
      <c r="SZ3" s="3"/>
      <c r="TA3" s="3"/>
      <c r="TB3" s="3"/>
      <c r="TC3" s="3"/>
      <c r="TD3" s="3"/>
      <c r="TE3" s="3"/>
      <c r="TF3" s="3"/>
      <c r="TG3" s="3"/>
      <c r="TH3" s="3"/>
      <c r="TI3" s="3"/>
      <c r="TJ3" s="3"/>
      <c r="TK3" s="3"/>
      <c r="TL3" s="3"/>
      <c r="TM3" s="3"/>
      <c r="TN3" s="3"/>
      <c r="TO3" s="3"/>
      <c r="TP3" s="3"/>
      <c r="TQ3" s="3"/>
      <c r="TR3" s="3"/>
      <c r="TS3" s="3"/>
      <c r="TT3" s="3"/>
      <c r="TU3" s="3"/>
      <c r="TV3" s="3"/>
      <c r="TW3" s="3"/>
      <c r="TX3" s="3"/>
      <c r="TY3" s="3"/>
      <c r="TZ3" s="3"/>
      <c r="UA3" s="3"/>
      <c r="UB3" s="3"/>
      <c r="UC3" s="3"/>
      <c r="UD3" s="3"/>
      <c r="UE3" s="3"/>
      <c r="UF3" s="3"/>
      <c r="UG3" s="3"/>
      <c r="UH3" s="3"/>
      <c r="UI3" s="3"/>
      <c r="UJ3" s="3"/>
      <c r="UK3" s="3"/>
      <c r="UL3" s="3"/>
      <c r="UM3" s="3"/>
      <c r="UN3" s="3"/>
      <c r="UO3" s="3"/>
      <c r="UP3" s="3"/>
      <c r="UQ3" s="3"/>
      <c r="UR3" s="3"/>
      <c r="US3" s="3"/>
      <c r="UT3" s="3"/>
      <c r="UU3" s="3"/>
      <c r="UV3" s="3"/>
      <c r="UW3" s="3"/>
      <c r="UX3" s="3"/>
      <c r="UY3" s="3"/>
      <c r="UZ3" s="3"/>
      <c r="VA3" s="3"/>
      <c r="VB3" s="3"/>
      <c r="VC3" s="3"/>
      <c r="VD3" s="3"/>
      <c r="VE3" s="3"/>
      <c r="VF3" s="3"/>
      <c r="VG3" s="3"/>
      <c r="VH3" s="3"/>
      <c r="VI3" s="3"/>
      <c r="VJ3" s="3"/>
      <c r="VK3" s="3"/>
      <c r="VL3" s="3"/>
      <c r="VM3" s="3"/>
      <c r="VN3" s="3"/>
      <c r="VO3" s="3"/>
      <c r="VP3" s="3"/>
      <c r="VQ3" s="3"/>
      <c r="VR3" s="3"/>
      <c r="VS3" s="3"/>
      <c r="VT3" s="3"/>
      <c r="VU3" s="3"/>
      <c r="VV3" s="3"/>
      <c r="VW3" s="3"/>
      <c r="VX3" s="3"/>
      <c r="VY3" s="3"/>
      <c r="VZ3" s="3"/>
      <c r="WA3" s="3"/>
      <c r="WB3" s="3"/>
      <c r="WC3" s="3"/>
      <c r="WD3" s="3"/>
      <c r="WE3" s="3"/>
      <c r="WF3" s="3"/>
      <c r="WG3" s="3"/>
      <c r="WH3" s="3"/>
      <c r="WI3" s="3"/>
      <c r="WJ3" s="3"/>
      <c r="WK3" s="3"/>
      <c r="WL3" s="3"/>
      <c r="WM3" s="3"/>
      <c r="WN3" s="3"/>
      <c r="WO3" s="3"/>
      <c r="WP3" s="3"/>
      <c r="WQ3" s="3"/>
      <c r="WR3" s="3"/>
      <c r="WS3" s="3"/>
      <c r="WT3" s="3"/>
      <c r="WU3" s="3"/>
      <c r="WV3" s="3"/>
      <c r="WW3" s="3"/>
      <c r="WX3" s="3"/>
      <c r="WY3" s="3"/>
      <c r="WZ3" s="3"/>
      <c r="XA3" s="3"/>
      <c r="XB3" s="3"/>
      <c r="XC3" s="3"/>
      <c r="XD3" s="3"/>
      <c r="XE3" s="3"/>
      <c r="XF3" s="3"/>
      <c r="XG3" s="3"/>
      <c r="XH3" s="3"/>
      <c r="XI3" s="3"/>
      <c r="XJ3" s="3"/>
      <c r="XK3" s="3"/>
      <c r="XL3" s="3"/>
      <c r="XM3" s="3"/>
      <c r="XN3" s="3"/>
      <c r="XO3" s="3"/>
      <c r="XP3" s="3"/>
      <c r="XQ3" s="3"/>
      <c r="XR3" s="3"/>
      <c r="XS3" s="3"/>
      <c r="XT3" s="3"/>
      <c r="XU3" s="3"/>
      <c r="XV3" s="3"/>
      <c r="XW3" s="3"/>
      <c r="XX3" s="3"/>
      <c r="XY3" s="3"/>
      <c r="XZ3" s="3"/>
      <c r="YA3" s="3"/>
      <c r="YB3" s="3"/>
      <c r="YC3" s="3"/>
      <c r="YD3" s="3"/>
      <c r="YE3" s="3"/>
      <c r="YF3" s="3"/>
      <c r="YG3" s="3"/>
      <c r="YH3" s="3"/>
      <c r="YI3" s="3"/>
      <c r="YJ3" s="3"/>
      <c r="YK3" s="3"/>
      <c r="YL3" s="3"/>
      <c r="YM3" s="3"/>
      <c r="YN3" s="3"/>
      <c r="YO3" s="3"/>
      <c r="YP3" s="3"/>
      <c r="YQ3" s="3"/>
      <c r="YR3" s="3"/>
      <c r="YS3" s="3"/>
      <c r="YT3" s="3"/>
      <c r="YU3" s="3"/>
      <c r="YV3" s="3"/>
      <c r="YW3" s="3"/>
      <c r="YX3" s="3"/>
      <c r="YY3" s="3"/>
      <c r="YZ3" s="3"/>
      <c r="ZA3" s="3"/>
      <c r="ZB3" s="3"/>
      <c r="ZC3" s="3"/>
      <c r="ZD3" s="3"/>
      <c r="ZE3" s="3"/>
      <c r="ZF3" s="3"/>
      <c r="ZG3" s="3"/>
      <c r="ZH3" s="3"/>
      <c r="ZI3" s="3"/>
      <c r="ZJ3" s="3"/>
      <c r="ZK3" s="3"/>
      <c r="ZL3" s="3"/>
      <c r="ZM3" s="3"/>
      <c r="ZN3" s="3"/>
      <c r="ZO3" s="3"/>
      <c r="ZP3" s="3"/>
      <c r="ZQ3" s="3"/>
      <c r="ZR3" s="3"/>
      <c r="ZS3" s="3"/>
      <c r="ZT3" s="3"/>
      <c r="ZU3" s="3"/>
      <c r="ZV3" s="3"/>
      <c r="ZW3" s="3"/>
      <c r="ZX3" s="3"/>
      <c r="ZY3" s="3"/>
      <c r="ZZ3" s="3"/>
      <c r="AAA3" s="3"/>
      <c r="AAB3" s="3"/>
      <c r="AAC3" s="3"/>
      <c r="AAD3" s="3"/>
      <c r="AAE3" s="3"/>
      <c r="AAF3" s="3"/>
      <c r="AAG3" s="3"/>
      <c r="AAH3" s="3"/>
      <c r="AAI3" s="3"/>
      <c r="AAJ3" s="3"/>
      <c r="AAK3" s="3"/>
      <c r="AAL3" s="3"/>
      <c r="AAM3" s="3"/>
      <c r="AAN3" s="3"/>
      <c r="AAO3" s="3"/>
      <c r="AAP3" s="3"/>
      <c r="AAQ3" s="3"/>
      <c r="AAR3" s="3"/>
      <c r="AAS3" s="3"/>
      <c r="AAT3" s="3"/>
      <c r="AAU3" s="3"/>
      <c r="AAV3" s="3"/>
      <c r="AAW3" s="3"/>
      <c r="AAX3" s="3"/>
      <c r="AAY3" s="3"/>
      <c r="AAZ3" s="3"/>
      <c r="ABA3" s="3"/>
      <c r="ABB3" s="3"/>
      <c r="ABC3" s="3"/>
      <c r="ABD3" s="3"/>
      <c r="ABE3" s="3"/>
      <c r="ABF3" s="3"/>
      <c r="ABG3" s="3"/>
      <c r="ABH3" s="3"/>
      <c r="ABI3" s="3"/>
      <c r="ABJ3" s="3"/>
      <c r="ABK3" s="3"/>
      <c r="ABL3" s="3"/>
      <c r="ABM3" s="3"/>
      <c r="ABN3" s="3"/>
      <c r="ABO3" s="3"/>
      <c r="ABP3" s="3"/>
      <c r="ABQ3" s="3"/>
      <c r="ABR3" s="3"/>
      <c r="ABS3" s="3"/>
      <c r="ABT3" s="3"/>
      <c r="ABU3" s="3"/>
      <c r="ABV3" s="3"/>
      <c r="ABW3" s="3"/>
      <c r="ABX3" s="3"/>
      <c r="ABY3" s="3"/>
      <c r="ABZ3" s="3"/>
      <c r="ACA3" s="3"/>
      <c r="ACB3" s="3"/>
      <c r="ACC3" s="3"/>
      <c r="ACD3" s="3"/>
      <c r="ACE3" s="3"/>
      <c r="ACF3" s="3"/>
      <c r="ACG3" s="3"/>
      <c r="ACH3" s="3"/>
      <c r="ACI3" s="3"/>
      <c r="ACJ3" s="3"/>
      <c r="ACK3" s="3"/>
      <c r="ACL3" s="3"/>
      <c r="ACM3" s="3"/>
      <c r="ACN3" s="3"/>
      <c r="ACO3" s="3"/>
      <c r="ACP3" s="3"/>
      <c r="ACQ3" s="3"/>
      <c r="ACR3" s="3"/>
      <c r="ACS3" s="3"/>
      <c r="ACT3" s="3"/>
      <c r="ACU3" s="3"/>
      <c r="ACV3" s="3"/>
      <c r="ACW3" s="3"/>
      <c r="ACX3" s="3"/>
      <c r="ACY3" s="3"/>
      <c r="ACZ3" s="3"/>
      <c r="ADA3" s="3"/>
      <c r="ADB3" s="3"/>
      <c r="ADC3" s="3"/>
      <c r="ADD3" s="3"/>
      <c r="ADE3" s="3"/>
      <c r="ADF3" s="3"/>
      <c r="ADG3" s="3"/>
      <c r="ADH3" s="3"/>
      <c r="ADI3" s="3"/>
      <c r="ADJ3" s="3"/>
      <c r="ADK3" s="3"/>
      <c r="ADL3" s="3"/>
      <c r="ADM3" s="3"/>
      <c r="ADN3" s="3"/>
      <c r="ADO3" s="3"/>
      <c r="ADP3" s="3"/>
      <c r="ADQ3" s="3"/>
      <c r="ADR3" s="3"/>
      <c r="ADS3" s="3"/>
      <c r="ADT3" s="3"/>
      <c r="ADU3" s="3"/>
      <c r="ADV3" s="3"/>
      <c r="ADW3" s="3"/>
      <c r="ADX3" s="3"/>
      <c r="ADY3" s="3"/>
      <c r="ADZ3" s="3"/>
      <c r="AEA3" s="3"/>
      <c r="AEB3" s="3"/>
      <c r="AEC3" s="3"/>
      <c r="AED3" s="3"/>
      <c r="AEE3" s="3"/>
      <c r="AEF3" s="3"/>
      <c r="AEG3" s="3"/>
      <c r="AEH3" s="3"/>
      <c r="AEI3" s="3"/>
      <c r="AEJ3" s="3"/>
      <c r="AEK3" s="3"/>
      <c r="AEL3" s="3"/>
      <c r="AEM3" s="3"/>
      <c r="AEN3" s="3"/>
      <c r="AEO3" s="3"/>
      <c r="AEP3" s="3"/>
      <c r="AEQ3" s="3"/>
      <c r="AER3" s="3"/>
      <c r="AES3" s="3"/>
      <c r="AET3" s="3"/>
      <c r="AEU3" s="3"/>
      <c r="AEV3" s="3"/>
      <c r="AEW3" s="3"/>
      <c r="AEX3" s="3"/>
      <c r="AEY3" s="3"/>
      <c r="AEZ3" s="3"/>
      <c r="AFA3" s="3"/>
      <c r="AFB3" s="3"/>
      <c r="AFC3" s="3"/>
      <c r="AFD3" s="3"/>
      <c r="AFE3" s="3"/>
      <c r="AFF3" s="3"/>
      <c r="AFG3" s="3"/>
      <c r="AFH3" s="3"/>
      <c r="AFI3" s="3"/>
      <c r="AFJ3" s="3"/>
      <c r="AFK3" s="3"/>
      <c r="AFL3" s="3"/>
      <c r="AFM3" s="3"/>
      <c r="AFN3" s="3"/>
      <c r="AFO3" s="3"/>
      <c r="AFP3" s="3"/>
      <c r="AFQ3" s="3"/>
      <c r="AFR3" s="3"/>
      <c r="AFS3" s="3"/>
      <c r="AFT3" s="3"/>
      <c r="AFU3" s="3"/>
      <c r="AFV3" s="3"/>
      <c r="AFW3" s="3"/>
      <c r="AFX3" s="3"/>
      <c r="AFY3" s="3"/>
      <c r="AFZ3" s="3"/>
      <c r="AGA3" s="3"/>
      <c r="AGB3" s="3"/>
      <c r="AGC3" s="3"/>
      <c r="AGD3" s="3"/>
      <c r="AGE3" s="3"/>
      <c r="AGF3" s="3"/>
      <c r="AGG3" s="3"/>
      <c r="AGH3" s="3"/>
      <c r="AGI3" s="3"/>
      <c r="AGJ3" s="3"/>
      <c r="AGK3" s="3"/>
      <c r="AGL3" s="3"/>
      <c r="AGM3" s="3"/>
      <c r="AGN3" s="3"/>
      <c r="AGO3" s="3"/>
      <c r="AGP3" s="3"/>
      <c r="AGQ3" s="3"/>
      <c r="AGR3" s="3"/>
      <c r="AGS3" s="3"/>
      <c r="AGT3" s="3"/>
      <c r="AGU3" s="3"/>
      <c r="AGV3" s="3"/>
      <c r="AGW3" s="3"/>
      <c r="AGX3" s="3"/>
      <c r="AGY3" s="3"/>
      <c r="AGZ3" s="3"/>
      <c r="AHA3" s="3"/>
      <c r="AHB3" s="3"/>
      <c r="AHC3" s="3"/>
      <c r="AHD3" s="3"/>
      <c r="AHE3" s="3"/>
      <c r="AHF3" s="3"/>
      <c r="AHG3" s="3"/>
      <c r="AHH3" s="3"/>
      <c r="AHI3" s="3"/>
      <c r="AHJ3" s="3"/>
      <c r="AHK3" s="3"/>
      <c r="AHL3" s="3"/>
      <c r="AHM3" s="3"/>
      <c r="AHN3" s="3"/>
      <c r="AHO3" s="3"/>
      <c r="AHP3" s="3"/>
      <c r="AHQ3" s="3"/>
      <c r="AHR3" s="3"/>
      <c r="AHS3" s="3"/>
      <c r="AHT3" s="3"/>
      <c r="AHU3" s="3"/>
      <c r="AHV3" s="3"/>
      <c r="AHW3" s="3"/>
      <c r="AHX3" s="3"/>
      <c r="AHY3" s="3"/>
      <c r="AHZ3" s="3"/>
      <c r="AIA3" s="3"/>
      <c r="AIB3" s="3"/>
      <c r="AIC3" s="3"/>
      <c r="AID3" s="3"/>
      <c r="AIE3" s="3"/>
      <c r="AIF3" s="3"/>
      <c r="AIG3" s="3"/>
      <c r="AIH3" s="3"/>
      <c r="AII3" s="3"/>
      <c r="AIJ3" s="3"/>
      <c r="AIK3" s="3"/>
      <c r="AIL3" s="3"/>
      <c r="AIM3" s="3"/>
      <c r="AIN3" s="3"/>
      <c r="AIO3" s="3"/>
      <c r="AIP3" s="3"/>
      <c r="AIQ3" s="3"/>
      <c r="AIR3" s="3"/>
      <c r="AIS3" s="3"/>
      <c r="AIT3" s="3"/>
      <c r="AIU3" s="3"/>
      <c r="AIV3" s="3"/>
      <c r="AIW3" s="3"/>
      <c r="AIX3" s="3"/>
      <c r="AIY3" s="3"/>
      <c r="AIZ3" s="3"/>
      <c r="AJA3" s="3"/>
      <c r="AJB3" s="3"/>
      <c r="AJC3" s="3"/>
      <c r="AJD3" s="3"/>
      <c r="AJE3" s="3"/>
      <c r="AJF3" s="3"/>
      <c r="AJG3" s="3"/>
      <c r="AJH3" s="3"/>
      <c r="AJI3" s="3"/>
      <c r="AJJ3" s="3"/>
      <c r="AJK3" s="3"/>
      <c r="AJL3" s="3"/>
      <c r="AJM3" s="3"/>
      <c r="AJN3" s="3"/>
      <c r="AJO3" s="3"/>
      <c r="AJP3" s="3"/>
      <c r="AJQ3" s="3"/>
      <c r="AJR3" s="3"/>
      <c r="AJS3" s="3"/>
      <c r="AJT3" s="3"/>
      <c r="AJU3" s="3"/>
      <c r="AJV3" s="3"/>
      <c r="AJW3" s="3"/>
      <c r="AJX3" s="3"/>
      <c r="AJY3" s="3"/>
      <c r="AJZ3" s="3"/>
      <c r="AKA3" s="3"/>
      <c r="AKB3" s="3"/>
      <c r="AKC3" s="3"/>
      <c r="AKD3" s="3"/>
      <c r="AKE3" s="3"/>
      <c r="AKF3" s="3"/>
      <c r="AKG3" s="3"/>
      <c r="AKH3" s="3"/>
      <c r="AKI3" s="3"/>
      <c r="AKJ3" s="3"/>
      <c r="AKK3" s="3"/>
      <c r="AKL3" s="3"/>
      <c r="AKM3" s="3"/>
      <c r="AKN3" s="3"/>
      <c r="AKO3" s="3"/>
      <c r="AKP3" s="3"/>
      <c r="AKQ3" s="3"/>
      <c r="AKR3" s="3"/>
      <c r="AKS3" s="3"/>
      <c r="AKT3" s="3"/>
      <c r="AKU3" s="3"/>
      <c r="AKV3" s="3"/>
      <c r="AKW3" s="3"/>
      <c r="AKX3" s="3"/>
      <c r="AKY3" s="3"/>
      <c r="AKZ3" s="3"/>
      <c r="ALA3" s="3"/>
      <c r="ALB3" s="3"/>
      <c r="ALC3" s="3"/>
      <c r="ALD3" s="3"/>
      <c r="ALE3" s="3"/>
      <c r="ALF3" s="3"/>
      <c r="ALG3" s="3"/>
      <c r="ALH3" s="3"/>
      <c r="ALI3" s="3"/>
      <c r="ALJ3" s="3"/>
      <c r="ALK3" s="3"/>
      <c r="ALL3" s="3"/>
      <c r="ALM3" s="3"/>
      <c r="ALN3" s="3"/>
      <c r="ALO3" s="3"/>
      <c r="ALP3" s="3"/>
      <c r="ALQ3" s="3"/>
      <c r="ALR3" s="3"/>
      <c r="ALS3" s="3"/>
      <c r="ALT3" s="3"/>
      <c r="ALU3" s="3"/>
      <c r="ALV3" s="3"/>
      <c r="ALW3" s="3"/>
      <c r="ALX3" s="3"/>
      <c r="ALY3" s="3"/>
      <c r="ALZ3" s="3"/>
      <c r="AMA3" s="3"/>
      <c r="AMB3" s="3"/>
      <c r="AMC3" s="3"/>
      <c r="AMD3" s="3"/>
      <c r="AME3" s="3"/>
      <c r="AMF3" s="3"/>
      <c r="AMG3" s="3"/>
      <c r="AMH3" s="3"/>
      <c r="AMI3" s="3"/>
      <c r="AMJ3" s="3"/>
      <c r="AMK3" s="3"/>
      <c r="AMM3" s="3"/>
    </row>
    <row r="4" spans="1:1027" ht="32.25" customHeight="1" x14ac:dyDescent="0.3">
      <c r="A4" s="187" t="s">
        <v>1080</v>
      </c>
      <c r="B4" s="187"/>
      <c r="C4" s="187"/>
      <c r="D4" s="187"/>
      <c r="E4" s="187"/>
      <c r="F4" s="187"/>
      <c r="G4" s="187"/>
      <c r="H4" s="187"/>
      <c r="I4" s="187"/>
      <c r="AML4"/>
    </row>
    <row r="5" spans="1:1027" ht="15" customHeight="1" x14ac:dyDescent="0.3">
      <c r="A5" s="140" t="s">
        <v>4</v>
      </c>
      <c r="B5" s="140" t="s">
        <v>5</v>
      </c>
      <c r="C5" s="141" t="s">
        <v>90</v>
      </c>
      <c r="D5" s="142" t="s">
        <v>91</v>
      </c>
      <c r="E5" s="142" t="s">
        <v>256</v>
      </c>
      <c r="F5" s="142" t="s">
        <v>1043</v>
      </c>
      <c r="G5" s="142" t="s">
        <v>1044</v>
      </c>
      <c r="H5" s="142" t="s">
        <v>1045</v>
      </c>
      <c r="I5" s="142" t="s">
        <v>1046</v>
      </c>
      <c r="AMK5"/>
      <c r="AML5"/>
    </row>
    <row r="6" spans="1:1027" ht="13.5" customHeight="1" x14ac:dyDescent="0.3">
      <c r="A6" s="188">
        <v>1</v>
      </c>
      <c r="B6" s="189" t="str">
        <f>ORCAMENTO!B6</f>
        <v>SERVIÇOS PRELIMINARES</v>
      </c>
      <c r="C6" s="40">
        <v>1</v>
      </c>
      <c r="D6" s="113">
        <v>0.22</v>
      </c>
      <c r="E6" s="145">
        <v>0.156</v>
      </c>
      <c r="F6" s="144">
        <v>0.156</v>
      </c>
      <c r="G6" s="145">
        <v>0.156</v>
      </c>
      <c r="H6" s="144">
        <v>0.156</v>
      </c>
      <c r="I6" s="148">
        <v>0.156</v>
      </c>
      <c r="AML6"/>
    </row>
    <row r="7" spans="1:1027" ht="13.5" customHeight="1" thickBot="1" x14ac:dyDescent="0.35">
      <c r="A7" s="188"/>
      <c r="B7" s="190"/>
      <c r="C7" s="41">
        <f>ORCAMENTO!E6</f>
        <v>20901.48</v>
      </c>
      <c r="D7" s="143">
        <f>C7-E7-F7-G7-H7-I7</f>
        <v>4598.3299999999963</v>
      </c>
      <c r="E7" s="146">
        <f>TRUNC(C7*E6,2)</f>
        <v>3260.63</v>
      </c>
      <c r="F7" s="147">
        <f>TRUNC(C7*F6,2)</f>
        <v>3260.63</v>
      </c>
      <c r="G7" s="146">
        <f>TRUNC(C7*G6,2)</f>
        <v>3260.63</v>
      </c>
      <c r="H7" s="147">
        <f>TRUNC(C7*H6,2)</f>
        <v>3260.63</v>
      </c>
      <c r="I7" s="149">
        <f>TRUNC(C7*I6,2)</f>
        <v>3260.63</v>
      </c>
      <c r="AML7"/>
    </row>
    <row r="8" spans="1:1027" ht="13.5" customHeight="1" thickTop="1" x14ac:dyDescent="0.3">
      <c r="A8" s="188">
        <v>4</v>
      </c>
      <c r="B8" s="189" t="str">
        <f>ORCAMENTO!B7</f>
        <v>FUNDAÇÕES</v>
      </c>
      <c r="C8" s="40">
        <v>1</v>
      </c>
      <c r="D8" s="192"/>
      <c r="E8" s="145">
        <v>0.5</v>
      </c>
      <c r="F8" s="144">
        <v>0.5</v>
      </c>
      <c r="G8" s="194"/>
      <c r="H8" s="195"/>
      <c r="I8" s="191"/>
      <c r="AML8"/>
    </row>
    <row r="9" spans="1:1027" ht="13.5" customHeight="1" thickBot="1" x14ac:dyDescent="0.35">
      <c r="A9" s="188"/>
      <c r="B9" s="190"/>
      <c r="C9" s="42">
        <f>ORCAMENTO!E7</f>
        <v>58104.97</v>
      </c>
      <c r="D9" s="193"/>
      <c r="E9" s="146">
        <f>TRUNC(C9*E8,2)</f>
        <v>29052.48</v>
      </c>
      <c r="F9" s="147">
        <f>C9-E9</f>
        <v>29052.49</v>
      </c>
      <c r="G9" s="195"/>
      <c r="H9" s="195"/>
      <c r="I9" s="191"/>
      <c r="AML9"/>
    </row>
    <row r="10" spans="1:1027" ht="13.5" customHeight="1" thickTop="1" x14ac:dyDescent="0.3">
      <c r="A10" s="188">
        <v>5</v>
      </c>
      <c r="B10" s="189" t="str">
        <f>ORCAMENTO!B8</f>
        <v>ESTRUTURA</v>
      </c>
      <c r="C10" s="43">
        <v>1</v>
      </c>
      <c r="D10" s="196"/>
      <c r="E10" s="145">
        <v>0.25</v>
      </c>
      <c r="F10" s="145">
        <v>0.5</v>
      </c>
      <c r="G10" s="144">
        <v>0.25</v>
      </c>
      <c r="H10" s="194"/>
      <c r="I10" s="197"/>
      <c r="AML10"/>
    </row>
    <row r="11" spans="1:1027" ht="13.5" customHeight="1" thickBot="1" x14ac:dyDescent="0.35">
      <c r="A11" s="188"/>
      <c r="B11" s="190"/>
      <c r="C11" s="42">
        <f>ORCAMENTO!E8</f>
        <v>18654.739999999998</v>
      </c>
      <c r="D11" s="193"/>
      <c r="E11" s="146">
        <f>TRUNC(C11*E10,2)</f>
        <v>4663.68</v>
      </c>
      <c r="F11" s="146">
        <f>C11-E11-G11</f>
        <v>9327.3799999999974</v>
      </c>
      <c r="G11" s="147">
        <f>TRUNC(C11*G10,2)</f>
        <v>4663.68</v>
      </c>
      <c r="H11" s="195"/>
      <c r="I11" s="197"/>
      <c r="AML11"/>
    </row>
    <row r="12" spans="1:1027" ht="13.5" customHeight="1" thickTop="1" x14ac:dyDescent="0.3">
      <c r="A12" s="188">
        <v>6</v>
      </c>
      <c r="B12" s="189" t="str">
        <f>ORCAMENTO!B9</f>
        <v>PAREDES</v>
      </c>
      <c r="C12" s="43">
        <v>1</v>
      </c>
      <c r="D12" s="196"/>
      <c r="E12" s="194"/>
      <c r="F12" s="145">
        <v>0.25</v>
      </c>
      <c r="G12" s="145">
        <v>0.5</v>
      </c>
      <c r="H12" s="144">
        <v>0.25</v>
      </c>
      <c r="I12" s="197"/>
      <c r="AML12"/>
    </row>
    <row r="13" spans="1:1027" ht="13.5" customHeight="1" thickBot="1" x14ac:dyDescent="0.35">
      <c r="A13" s="188"/>
      <c r="B13" s="190"/>
      <c r="C13" s="42">
        <f>ORCAMENTO!E9</f>
        <v>6798.41</v>
      </c>
      <c r="D13" s="193"/>
      <c r="E13" s="195"/>
      <c r="F13" s="146">
        <f>TRUNC(C13*F12,2)</f>
        <v>1699.6</v>
      </c>
      <c r="G13" s="146">
        <f>C13-F13-H13</f>
        <v>3399.2099999999996</v>
      </c>
      <c r="H13" s="147">
        <f>TRUNC(C13*H12,2)</f>
        <v>1699.6</v>
      </c>
      <c r="I13" s="197"/>
      <c r="AML13"/>
    </row>
    <row r="14" spans="1:1027" ht="13.5" customHeight="1" thickTop="1" x14ac:dyDescent="0.3">
      <c r="A14" s="188">
        <v>7</v>
      </c>
      <c r="B14" s="189" t="str">
        <f>ORCAMENTO!B10</f>
        <v>COBERTURA</v>
      </c>
      <c r="C14" s="43">
        <v>1</v>
      </c>
      <c r="D14" s="196"/>
      <c r="E14" s="145">
        <v>0.25</v>
      </c>
      <c r="F14" s="145">
        <v>0.5</v>
      </c>
      <c r="G14" s="144">
        <v>0.25</v>
      </c>
      <c r="H14" s="195"/>
      <c r="I14" s="197"/>
      <c r="AML14"/>
    </row>
    <row r="15" spans="1:1027" ht="13.5" customHeight="1" thickBot="1" x14ac:dyDescent="0.35">
      <c r="A15" s="188"/>
      <c r="B15" s="190"/>
      <c r="C15" s="42">
        <f>ORCAMENTO!E10</f>
        <v>12788.84</v>
      </c>
      <c r="D15" s="193"/>
      <c r="E15" s="146">
        <f>TRUNC(C15*E14,2)</f>
        <v>3197.21</v>
      </c>
      <c r="F15" s="146">
        <f>C15-E15-G15</f>
        <v>6394.420000000001</v>
      </c>
      <c r="G15" s="147">
        <f>TRUNC(C15*G14,2)</f>
        <v>3197.21</v>
      </c>
      <c r="H15" s="195"/>
      <c r="I15" s="197"/>
      <c r="AML15"/>
    </row>
    <row r="16" spans="1:1027" ht="13.5" customHeight="1" thickTop="1" x14ac:dyDescent="0.3">
      <c r="A16" s="188">
        <v>8</v>
      </c>
      <c r="B16" s="189" t="str">
        <f>ORCAMENTO!B11</f>
        <v>ESQUADRIAS</v>
      </c>
      <c r="C16" s="43">
        <v>1</v>
      </c>
      <c r="D16" s="196"/>
      <c r="E16" s="194"/>
      <c r="F16" s="145">
        <v>0.25</v>
      </c>
      <c r="G16" s="145">
        <v>0.25</v>
      </c>
      <c r="H16" s="144">
        <v>0.5</v>
      </c>
      <c r="I16" s="197"/>
      <c r="AML16"/>
    </row>
    <row r="17" spans="1:9 1026:1026" ht="13.5" customHeight="1" thickBot="1" x14ac:dyDescent="0.35">
      <c r="A17" s="188"/>
      <c r="B17" s="190"/>
      <c r="C17" s="42">
        <f>ORCAMENTO!E11</f>
        <v>1231.6400000000001</v>
      </c>
      <c r="D17" s="193"/>
      <c r="E17" s="195"/>
      <c r="F17" s="146">
        <f t="shared" ref="F17" si="0">TRUNC(C17*F16,2)</f>
        <v>307.91000000000003</v>
      </c>
      <c r="G17" s="147">
        <f>TRUNC(C17*G16,2)</f>
        <v>307.91000000000003</v>
      </c>
      <c r="H17" s="147">
        <f>C17-F17-G17</f>
        <v>615.81999999999994</v>
      </c>
      <c r="I17" s="197"/>
      <c r="AML17"/>
    </row>
    <row r="18" spans="1:9 1026:1026" ht="13.5" customHeight="1" thickTop="1" x14ac:dyDescent="0.3">
      <c r="A18" s="188">
        <v>10</v>
      </c>
      <c r="B18" s="198" t="str">
        <f>ORCAMENTO!B12</f>
        <v>INSTALAÇÕES ELÉTRICAS</v>
      </c>
      <c r="C18" s="43">
        <v>1</v>
      </c>
      <c r="D18" s="196"/>
      <c r="E18" s="195"/>
      <c r="F18" s="145">
        <v>0.5</v>
      </c>
      <c r="G18" s="145">
        <v>0.25</v>
      </c>
      <c r="H18" s="144">
        <v>0.25</v>
      </c>
      <c r="I18" s="197"/>
      <c r="AML18"/>
    </row>
    <row r="19" spans="1:9 1026:1026" ht="13.5" customHeight="1" thickBot="1" x14ac:dyDescent="0.35">
      <c r="A19" s="188"/>
      <c r="B19" s="198"/>
      <c r="C19" s="42">
        <f>ORCAMENTO!E12</f>
        <v>5699</v>
      </c>
      <c r="D19" s="193"/>
      <c r="E19" s="195"/>
      <c r="F19" s="146">
        <f>C19-G19-H19</f>
        <v>2849.5</v>
      </c>
      <c r="G19" s="146">
        <f>TRUNC(C19*G18,2)</f>
        <v>1424.75</v>
      </c>
      <c r="H19" s="147">
        <f t="shared" ref="H19" si="1">TRUNC(C19*H18,2)</f>
        <v>1424.75</v>
      </c>
      <c r="I19" s="197"/>
      <c r="AML19"/>
    </row>
    <row r="20" spans="1:9 1026:1026" ht="13.5" customHeight="1" thickTop="1" x14ac:dyDescent="0.3">
      <c r="A20" s="188">
        <v>11</v>
      </c>
      <c r="B20" s="198" t="str">
        <f>ORCAMENTO!B13</f>
        <v>REVESTIMENTO PAREDE/TETO</v>
      </c>
      <c r="C20" s="43">
        <v>1</v>
      </c>
      <c r="D20" s="196"/>
      <c r="E20" s="195"/>
      <c r="F20" s="145">
        <v>0.5</v>
      </c>
      <c r="G20" s="144">
        <v>0.5</v>
      </c>
      <c r="H20" s="200"/>
      <c r="I20" s="197"/>
      <c r="AML20"/>
    </row>
    <row r="21" spans="1:9 1026:1026" ht="13.5" customHeight="1" thickBot="1" x14ac:dyDescent="0.35">
      <c r="A21" s="188"/>
      <c r="B21" s="198"/>
      <c r="C21" s="42">
        <f>ORCAMENTO!E13</f>
        <v>6303.7</v>
      </c>
      <c r="D21" s="193"/>
      <c r="E21" s="195"/>
      <c r="F21" s="146">
        <f>TRUNC(C21*F20,2)</f>
        <v>3151.85</v>
      </c>
      <c r="G21" s="147">
        <f>C21-F21</f>
        <v>3151.85</v>
      </c>
      <c r="H21" s="195"/>
      <c r="I21" s="197"/>
      <c r="AML21"/>
    </row>
    <row r="22" spans="1:9 1026:1026" s="1" customFormat="1" ht="13.5" customHeight="1" thickTop="1" x14ac:dyDescent="0.3">
      <c r="A22" s="188">
        <v>12</v>
      </c>
      <c r="B22" s="198" t="str">
        <f>ORCAMENTO!B14</f>
        <v>PISO</v>
      </c>
      <c r="C22" s="43">
        <v>1</v>
      </c>
      <c r="D22" s="196"/>
      <c r="E22" s="195"/>
      <c r="F22" s="195"/>
      <c r="G22" s="145">
        <v>0.25</v>
      </c>
      <c r="H22" s="145">
        <v>0.5</v>
      </c>
      <c r="I22" s="148">
        <v>0.25</v>
      </c>
      <c r="AML22"/>
    </row>
    <row r="23" spans="1:9 1026:1026" s="1" customFormat="1" ht="13.5" customHeight="1" thickBot="1" x14ac:dyDescent="0.35">
      <c r="A23" s="188"/>
      <c r="B23" s="198"/>
      <c r="C23" s="42">
        <f>ORCAMENTO!E14</f>
        <v>11072.400000000001</v>
      </c>
      <c r="D23" s="193"/>
      <c r="E23" s="195"/>
      <c r="F23" s="195"/>
      <c r="G23" s="146">
        <f>TRUNC(C23*G22,2)</f>
        <v>2768.1</v>
      </c>
      <c r="H23" s="146">
        <f>C23-G23-I23</f>
        <v>5536.2000000000007</v>
      </c>
      <c r="I23" s="149">
        <f>TRUNC(C23*I22,2)</f>
        <v>2768.1</v>
      </c>
      <c r="AML23"/>
    </row>
    <row r="24" spans="1:9 1026:1026" s="1" customFormat="1" ht="13.5" customHeight="1" thickTop="1" x14ac:dyDescent="0.3">
      <c r="A24" s="188">
        <v>13</v>
      </c>
      <c r="B24" s="198" t="str">
        <f>ORCAMENTO!B15</f>
        <v>PINTURA</v>
      </c>
      <c r="C24" s="43">
        <v>1</v>
      </c>
      <c r="D24" s="196"/>
      <c r="E24" s="195"/>
      <c r="F24" s="195"/>
      <c r="G24" s="195"/>
      <c r="H24" s="145">
        <v>0.5</v>
      </c>
      <c r="I24" s="148">
        <v>0.5</v>
      </c>
      <c r="AML24"/>
    </row>
    <row r="25" spans="1:9 1026:1026" s="1" customFormat="1" ht="13.5" customHeight="1" thickBot="1" x14ac:dyDescent="0.35">
      <c r="A25" s="188"/>
      <c r="B25" s="198"/>
      <c r="C25" s="42">
        <f>ORCAMENTO!E15</f>
        <v>44159.149999999994</v>
      </c>
      <c r="D25" s="193"/>
      <c r="E25" s="195"/>
      <c r="F25" s="195"/>
      <c r="G25" s="195"/>
      <c r="H25" s="146">
        <f>TRUNC(C25*H24,2)</f>
        <v>22079.57</v>
      </c>
      <c r="I25" s="149">
        <f>C25-H25</f>
        <v>22079.579999999994</v>
      </c>
      <c r="AML25"/>
    </row>
    <row r="26" spans="1:9 1026:1026" s="1" customFormat="1" ht="15" customHeight="1" thickTop="1" x14ac:dyDescent="0.3">
      <c r="A26" s="199" t="s">
        <v>92</v>
      </c>
      <c r="B26" s="199"/>
      <c r="C26" s="199"/>
      <c r="D26" s="150">
        <f>TRUNC(D27/I29,4)</f>
        <v>2.47E-2</v>
      </c>
      <c r="E26" s="150">
        <f>TRUNC(E27/I29,4)</f>
        <v>0.21629999999999999</v>
      </c>
      <c r="F26" s="150">
        <f>TRUNC(F27/I29,4)</f>
        <v>0.30170000000000002</v>
      </c>
      <c r="G26" s="150">
        <f>TRUNC(G27/I29,4)</f>
        <v>0.1193</v>
      </c>
      <c r="H26" s="150">
        <f>TRUNC(H27/I29,4)</f>
        <v>0.18629999999999999</v>
      </c>
      <c r="I26" s="150">
        <f>I28-H28</f>
        <v>0.15170000000000006</v>
      </c>
      <c r="AML26"/>
    </row>
    <row r="27" spans="1:9 1026:1026" s="1" customFormat="1" ht="15" customHeight="1" x14ac:dyDescent="0.3">
      <c r="A27" s="199" t="s">
        <v>93</v>
      </c>
      <c r="B27" s="199"/>
      <c r="C27" s="199"/>
      <c r="D27" s="45">
        <f>D7+D9+D11+D13+D15+D17+D19+D21+D23+D25</f>
        <v>4598.3299999999963</v>
      </c>
      <c r="E27" s="45">
        <f>E7+E9+E11+E13+E15+E17+E19+E21+E23+E25</f>
        <v>40174</v>
      </c>
      <c r="F27" s="45">
        <f>F7+F9+F11+F13+F15+F17+F19+F21+F23+F25</f>
        <v>56043.78</v>
      </c>
      <c r="G27" s="45">
        <f>G7+G9+G11+G13+G15+G17+G19+G21+G23+G25</f>
        <v>22173.339999999997</v>
      </c>
      <c r="H27" s="45">
        <f>H7+H9+H11+H13+H15+H17+H19+H21+H23+H25</f>
        <v>34616.57</v>
      </c>
      <c r="I27" s="45">
        <f>I7+I9+I11+I13+I15+I17+I19+I21+I23+I25</f>
        <v>28108.309999999994</v>
      </c>
      <c r="AML27"/>
    </row>
    <row r="28" spans="1:9 1026:1026" s="1" customFormat="1" ht="15" customHeight="1" x14ac:dyDescent="0.3">
      <c r="A28" s="199" t="s">
        <v>94</v>
      </c>
      <c r="B28" s="199"/>
      <c r="C28" s="199"/>
      <c r="D28" s="44">
        <f>D26</f>
        <v>2.47E-2</v>
      </c>
      <c r="E28" s="44">
        <f>D28+E26</f>
        <v>0.24099999999999999</v>
      </c>
      <c r="F28" s="44">
        <f t="shared" ref="F28:H29" si="2">E28+F26</f>
        <v>0.54269999999999996</v>
      </c>
      <c r="G28" s="44">
        <f t="shared" si="2"/>
        <v>0.66199999999999992</v>
      </c>
      <c r="H28" s="44">
        <f t="shared" si="2"/>
        <v>0.84829999999999994</v>
      </c>
      <c r="I28" s="44">
        <v>1</v>
      </c>
      <c r="AML28"/>
    </row>
    <row r="29" spans="1:9 1026:1026" s="1" customFormat="1" ht="15" customHeight="1" x14ac:dyDescent="0.3">
      <c r="A29" s="199" t="s">
        <v>95</v>
      </c>
      <c r="B29" s="199"/>
      <c r="C29" s="199"/>
      <c r="D29" s="45">
        <f>D27</f>
        <v>4598.3299999999963</v>
      </c>
      <c r="E29" s="45">
        <f>D29+E27</f>
        <v>44772.329999999994</v>
      </c>
      <c r="F29" s="45">
        <f>E29+F27</f>
        <v>100816.10999999999</v>
      </c>
      <c r="G29" s="45">
        <f t="shared" si="2"/>
        <v>122989.44999999998</v>
      </c>
      <c r="H29" s="45">
        <f t="shared" si="2"/>
        <v>157606.01999999999</v>
      </c>
      <c r="I29" s="45">
        <f>H29+I27</f>
        <v>185714.33</v>
      </c>
      <c r="AML29"/>
    </row>
    <row r="30" spans="1:9 1026:1026" s="1" customFormat="1" ht="12" customHeight="1" x14ac:dyDescent="0.3"/>
    <row r="31" spans="1:9 1026:1026" s="1" customFormat="1" ht="18" customHeight="1" x14ac:dyDescent="0.4">
      <c r="B31" s="151" t="str">
        <f>ORCAMENTO!B17</f>
        <v>ANANINDEUA(PA), 15 DE MAIO DE 2025</v>
      </c>
      <c r="C31" s="3"/>
    </row>
    <row r="32" spans="1:9 1026:1026" s="1" customFormat="1" ht="89.25" customHeight="1" x14ac:dyDescent="0.4">
      <c r="B32" s="135"/>
      <c r="C32" s="11"/>
    </row>
    <row r="33" spans="2:2" s="1" customFormat="1" ht="18" customHeight="1" x14ac:dyDescent="0.4">
      <c r="B33" s="151" t="str">
        <f>ORCAMENTO!B21</f>
        <v>RIOL - Serviços de Construções LTDA.</v>
      </c>
    </row>
    <row r="34" spans="2:2" s="1" customFormat="1" ht="18" customHeight="1" x14ac:dyDescent="0.4">
      <c r="B34" s="151" t="str">
        <f>ORCAMENTO!B22</f>
        <v>CNPJ: 09.335.585/0001-75</v>
      </c>
    </row>
  </sheetData>
  <mergeCells count="62">
    <mergeCell ref="E22:E23"/>
    <mergeCell ref="A27:C27"/>
    <mergeCell ref="A28:C28"/>
    <mergeCell ref="A29:C29"/>
    <mergeCell ref="H20:H21"/>
    <mergeCell ref="I20:I21"/>
    <mergeCell ref="F22:F23"/>
    <mergeCell ref="F24:F25"/>
    <mergeCell ref="G24:G25"/>
    <mergeCell ref="A26:C26"/>
    <mergeCell ref="A24:A25"/>
    <mergeCell ref="B24:B25"/>
    <mergeCell ref="D24:D25"/>
    <mergeCell ref="E24:E25"/>
    <mergeCell ref="A22:A23"/>
    <mergeCell ref="B22:B23"/>
    <mergeCell ref="D22:D23"/>
    <mergeCell ref="A20:A21"/>
    <mergeCell ref="B20:B21"/>
    <mergeCell ref="D20:D21"/>
    <mergeCell ref="E20:E21"/>
    <mergeCell ref="A18:A19"/>
    <mergeCell ref="B18:B19"/>
    <mergeCell ref="D18:D19"/>
    <mergeCell ref="E18:E19"/>
    <mergeCell ref="I18:I19"/>
    <mergeCell ref="I16:I17"/>
    <mergeCell ref="A16:A17"/>
    <mergeCell ref="B16:B17"/>
    <mergeCell ref="D16:D17"/>
    <mergeCell ref="E16:E17"/>
    <mergeCell ref="I12:I13"/>
    <mergeCell ref="A14:A15"/>
    <mergeCell ref="B14:B15"/>
    <mergeCell ref="D14:D15"/>
    <mergeCell ref="H14:H15"/>
    <mergeCell ref="I14:I15"/>
    <mergeCell ref="A12:A13"/>
    <mergeCell ref="B12:B13"/>
    <mergeCell ref="D12:D13"/>
    <mergeCell ref="E12:E13"/>
    <mergeCell ref="A10:A11"/>
    <mergeCell ref="B10:B11"/>
    <mergeCell ref="D10:D11"/>
    <mergeCell ref="H10:H11"/>
    <mergeCell ref="I10:I11"/>
    <mergeCell ref="I8:I9"/>
    <mergeCell ref="A8:A9"/>
    <mergeCell ref="B8:B9"/>
    <mergeCell ref="D8:D9"/>
    <mergeCell ref="G8:G9"/>
    <mergeCell ref="H8:H9"/>
    <mergeCell ref="A4:I4"/>
    <mergeCell ref="A6:A7"/>
    <mergeCell ref="B6:B7"/>
    <mergeCell ref="A1:I1"/>
    <mergeCell ref="A2:B2"/>
    <mergeCell ref="D2:E2"/>
    <mergeCell ref="H2:I2"/>
    <mergeCell ref="A3:B3"/>
    <mergeCell ref="C3:E3"/>
    <mergeCell ref="H3:I3"/>
  </mergeCells>
  <printOptions horizontalCentered="1"/>
  <pageMargins left="0.31496062992125984" right="0.31496062992125984" top="0.39370078740157483" bottom="0.39370078740157483" header="0.51181102362204722" footer="0.51181102362204722"/>
  <pageSetup paperSize="9" scale="78" firstPageNumber="0" orientation="portrait" horizontalDpi="300" verticalDpi="300" r:id="rId1"/>
  <rowBreaks count="1" manualBreakCount="1">
    <brk id="34" max="16383" man="1"/>
  </rowBreaks>
  <colBreaks count="1" manualBreakCount="1">
    <brk id="10"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ME55"/>
  <sheetViews>
    <sheetView zoomScaleNormal="100" workbookViewId="0">
      <selection activeCell="A5" sqref="A5"/>
    </sheetView>
  </sheetViews>
  <sheetFormatPr defaultColWidth="9" defaultRowHeight="14.4" x14ac:dyDescent="0.3"/>
  <cols>
    <col min="1" max="1" width="10.59765625" style="1" customWidth="1"/>
    <col min="2" max="2" width="100.59765625" style="1" customWidth="1"/>
    <col min="3" max="3" width="10.59765625" style="1" customWidth="1"/>
    <col min="4" max="4" width="15.59765625" style="8" customWidth="1"/>
    <col min="5" max="1019" width="9" style="1"/>
  </cols>
  <sheetData>
    <row r="1" spans="1:1019" ht="120.75" customHeight="1" x14ac:dyDescent="0.3">
      <c r="A1" s="201"/>
      <c r="B1" s="201"/>
      <c r="C1" s="201"/>
      <c r="D1" s="201"/>
    </row>
    <row r="2" spans="1:1019" ht="15" customHeight="1" x14ac:dyDescent="0.3">
      <c r="A2" s="2" t="s">
        <v>0</v>
      </c>
      <c r="B2" s="3"/>
      <c r="C2" s="36"/>
      <c r="D2" s="37"/>
    </row>
    <row r="3" spans="1:1019" ht="25.5" customHeight="1" x14ac:dyDescent="0.3">
      <c r="A3" s="162" t="str">
        <f>ORCAMENTO!A3</f>
        <v>AMPLIAÇÃO DA EMEIF "NOSSA SENHORA DE LOURDES"</v>
      </c>
      <c r="B3" s="162"/>
      <c r="C3" s="36"/>
      <c r="D3" s="37"/>
    </row>
    <row r="4" spans="1:1019" ht="18.75" customHeight="1" x14ac:dyDescent="0.3">
      <c r="A4" s="202" t="s">
        <v>1081</v>
      </c>
      <c r="B4" s="202"/>
      <c r="C4" s="202"/>
      <c r="D4" s="202"/>
      <c r="AME4"/>
    </row>
    <row r="5" spans="1:1019" s="87" customFormat="1" ht="24" customHeight="1" x14ac:dyDescent="0.3">
      <c r="A5" s="19" t="s">
        <v>4</v>
      </c>
      <c r="B5" s="20" t="s">
        <v>5</v>
      </c>
      <c r="C5" s="19" t="s">
        <v>19</v>
      </c>
      <c r="D5" s="21" t="s">
        <v>20</v>
      </c>
    </row>
    <row r="6" spans="1:1019" s="154" customFormat="1" ht="24" customHeight="1" x14ac:dyDescent="0.25">
      <c r="A6" s="152" t="s">
        <v>23</v>
      </c>
      <c r="B6" s="153" t="s">
        <v>1047</v>
      </c>
      <c r="C6" s="153"/>
      <c r="D6" s="157"/>
    </row>
    <row r="7" spans="1:1019" s="86" customFormat="1" ht="21" customHeight="1" x14ac:dyDescent="0.3">
      <c r="A7" s="125" t="s">
        <v>275</v>
      </c>
      <c r="B7" s="125" t="s">
        <v>277</v>
      </c>
      <c r="C7" s="127" t="s">
        <v>278</v>
      </c>
      <c r="D7" s="129">
        <v>1</v>
      </c>
    </row>
    <row r="8" spans="1:1019" s="86" customFormat="1" ht="21" customHeight="1" x14ac:dyDescent="0.3">
      <c r="A8" s="125" t="s">
        <v>279</v>
      </c>
      <c r="B8" s="125" t="s">
        <v>281</v>
      </c>
      <c r="C8" s="127" t="s">
        <v>30</v>
      </c>
      <c r="D8" s="129">
        <v>0.17</v>
      </c>
    </row>
    <row r="9" spans="1:1019" s="154" customFormat="1" ht="24" customHeight="1" x14ac:dyDescent="0.25">
      <c r="A9" s="152">
        <v>2</v>
      </c>
      <c r="B9" s="153" t="s">
        <v>261</v>
      </c>
      <c r="C9" s="153"/>
      <c r="D9" s="157"/>
    </row>
    <row r="10" spans="1:1019" s="86" customFormat="1" ht="27" customHeight="1" x14ac:dyDescent="0.3">
      <c r="A10" s="125" t="s">
        <v>1048</v>
      </c>
      <c r="B10" s="125" t="s">
        <v>290</v>
      </c>
      <c r="C10" s="127" t="s">
        <v>29</v>
      </c>
      <c r="D10" s="129">
        <v>72</v>
      </c>
    </row>
    <row r="11" spans="1:1019" s="86" customFormat="1" ht="27" customHeight="1" x14ac:dyDescent="0.3">
      <c r="A11" s="125" t="s">
        <v>1049</v>
      </c>
      <c r="B11" s="125" t="s">
        <v>292</v>
      </c>
      <c r="C11" s="127" t="s">
        <v>28</v>
      </c>
      <c r="D11" s="129">
        <v>11.12</v>
      </c>
    </row>
    <row r="12" spans="1:1019" s="154" customFormat="1" ht="24" customHeight="1" x14ac:dyDescent="0.25">
      <c r="A12" s="152">
        <v>3</v>
      </c>
      <c r="B12" s="153" t="s">
        <v>262</v>
      </c>
      <c r="C12" s="153"/>
      <c r="D12" s="157"/>
    </row>
    <row r="13" spans="1:1019" s="86" customFormat="1" ht="27" customHeight="1" x14ac:dyDescent="0.3">
      <c r="A13" s="125" t="s">
        <v>1050</v>
      </c>
      <c r="B13" s="125" t="s">
        <v>292</v>
      </c>
      <c r="C13" s="127" t="s">
        <v>28</v>
      </c>
      <c r="D13" s="129">
        <v>3.25</v>
      </c>
    </row>
    <row r="14" spans="1:1019" s="86" customFormat="1" ht="27" customHeight="1" x14ac:dyDescent="0.3">
      <c r="A14" s="125" t="s">
        <v>1051</v>
      </c>
      <c r="B14" s="125" t="s">
        <v>296</v>
      </c>
      <c r="C14" s="127" t="s">
        <v>26</v>
      </c>
      <c r="D14" s="129">
        <v>16.8</v>
      </c>
    </row>
    <row r="15" spans="1:1019" s="154" customFormat="1" ht="24" customHeight="1" x14ac:dyDescent="0.25">
      <c r="A15" s="152">
        <v>4</v>
      </c>
      <c r="B15" s="153" t="s">
        <v>263</v>
      </c>
      <c r="C15" s="153"/>
      <c r="D15" s="157"/>
    </row>
    <row r="16" spans="1:1019" s="86" customFormat="1" ht="27" customHeight="1" x14ac:dyDescent="0.3">
      <c r="A16" s="125" t="s">
        <v>1052</v>
      </c>
      <c r="B16" s="125" t="s">
        <v>301</v>
      </c>
      <c r="C16" s="127" t="s">
        <v>26</v>
      </c>
      <c r="D16" s="129">
        <v>65</v>
      </c>
    </row>
    <row r="17" spans="1:4" s="86" customFormat="1" ht="21" customHeight="1" x14ac:dyDescent="0.3">
      <c r="A17" s="125" t="s">
        <v>1053</v>
      </c>
      <c r="B17" s="125" t="s">
        <v>303</v>
      </c>
      <c r="C17" s="127" t="s">
        <v>29</v>
      </c>
      <c r="D17" s="129">
        <v>1.2</v>
      </c>
    </row>
    <row r="18" spans="1:4" s="154" customFormat="1" ht="24" customHeight="1" x14ac:dyDescent="0.25">
      <c r="A18" s="152">
        <v>5</v>
      </c>
      <c r="B18" s="153" t="s">
        <v>264</v>
      </c>
      <c r="C18" s="153"/>
      <c r="D18" s="157"/>
    </row>
    <row r="19" spans="1:4" s="86" customFormat="1" ht="27.6" x14ac:dyDescent="0.3">
      <c r="A19" s="125" t="s">
        <v>1054</v>
      </c>
      <c r="B19" s="125" t="s">
        <v>309</v>
      </c>
      <c r="C19" s="127" t="s">
        <v>26</v>
      </c>
      <c r="D19" s="129">
        <v>72.180000000000007</v>
      </c>
    </row>
    <row r="20" spans="1:4" s="86" customFormat="1" ht="21" customHeight="1" x14ac:dyDescent="0.3">
      <c r="A20" s="125" t="s">
        <v>1055</v>
      </c>
      <c r="B20" s="125" t="s">
        <v>312</v>
      </c>
      <c r="C20" s="127" t="s">
        <v>26</v>
      </c>
      <c r="D20" s="129">
        <v>72.180000000000007</v>
      </c>
    </row>
    <row r="21" spans="1:4" s="86" customFormat="1" ht="27.6" x14ac:dyDescent="0.3">
      <c r="A21" s="125" t="s">
        <v>1056</v>
      </c>
      <c r="B21" s="125" t="s">
        <v>315</v>
      </c>
      <c r="C21" s="127" t="s">
        <v>29</v>
      </c>
      <c r="D21" s="129">
        <v>6</v>
      </c>
    </row>
    <row r="22" spans="1:4" s="86" customFormat="1" ht="21" customHeight="1" x14ac:dyDescent="0.3">
      <c r="A22" s="125" t="s">
        <v>1057</v>
      </c>
      <c r="B22" s="125" t="s">
        <v>318</v>
      </c>
      <c r="C22" s="127" t="s">
        <v>29</v>
      </c>
      <c r="D22" s="129">
        <v>12</v>
      </c>
    </row>
    <row r="23" spans="1:4" s="154" customFormat="1" ht="24" customHeight="1" x14ac:dyDescent="0.25">
      <c r="A23" s="152">
        <v>6</v>
      </c>
      <c r="B23" s="153" t="s">
        <v>265</v>
      </c>
      <c r="C23" s="153"/>
      <c r="D23" s="157"/>
    </row>
    <row r="24" spans="1:4" s="154" customFormat="1" ht="24" customHeight="1" x14ac:dyDescent="0.25">
      <c r="A24" s="152" t="s">
        <v>1058</v>
      </c>
      <c r="B24" s="153" t="s">
        <v>319</v>
      </c>
      <c r="C24" s="153"/>
      <c r="D24" s="157"/>
    </row>
    <row r="25" spans="1:4" s="86" customFormat="1" ht="41.4" x14ac:dyDescent="0.3">
      <c r="A25" s="125" t="s">
        <v>1059</v>
      </c>
      <c r="B25" s="125" t="s">
        <v>325</v>
      </c>
      <c r="C25" s="127" t="s">
        <v>30</v>
      </c>
      <c r="D25" s="129">
        <v>1</v>
      </c>
    </row>
    <row r="26" spans="1:4" s="154" customFormat="1" ht="24" customHeight="1" x14ac:dyDescent="0.25">
      <c r="A26" s="152">
        <v>7</v>
      </c>
      <c r="B26" s="153" t="s">
        <v>9</v>
      </c>
      <c r="C26" s="153"/>
      <c r="D26" s="157"/>
    </row>
    <row r="27" spans="1:4" s="154" customFormat="1" ht="24" customHeight="1" x14ac:dyDescent="0.25">
      <c r="A27" s="152" t="s">
        <v>1060</v>
      </c>
      <c r="B27" s="153" t="s">
        <v>414</v>
      </c>
      <c r="C27" s="153"/>
      <c r="D27" s="157"/>
    </row>
    <row r="28" spans="1:4" s="86" customFormat="1" ht="21" customHeight="1" x14ac:dyDescent="0.3">
      <c r="A28" s="125" t="s">
        <v>1061</v>
      </c>
      <c r="B28" s="125" t="s">
        <v>417</v>
      </c>
      <c r="C28" s="127" t="s">
        <v>29</v>
      </c>
      <c r="D28" s="129">
        <v>200</v>
      </c>
    </row>
    <row r="29" spans="1:4" s="154" customFormat="1" ht="24" customHeight="1" x14ac:dyDescent="0.25">
      <c r="A29" s="152" t="s">
        <v>1062</v>
      </c>
      <c r="B29" s="153" t="s">
        <v>427</v>
      </c>
      <c r="C29" s="153"/>
      <c r="D29" s="157"/>
    </row>
    <row r="30" spans="1:4" s="86" customFormat="1" ht="27.6" x14ac:dyDescent="0.3">
      <c r="A30" s="125" t="s">
        <v>1063</v>
      </c>
      <c r="B30" s="125" t="s">
        <v>430</v>
      </c>
      <c r="C30" s="127" t="s">
        <v>30</v>
      </c>
      <c r="D30" s="129">
        <v>6</v>
      </c>
    </row>
    <row r="31" spans="1:4" s="86" customFormat="1" ht="27.6" x14ac:dyDescent="0.3">
      <c r="A31" s="125" t="s">
        <v>1064</v>
      </c>
      <c r="B31" s="125" t="s">
        <v>433</v>
      </c>
      <c r="C31" s="127" t="s">
        <v>30</v>
      </c>
      <c r="D31" s="129">
        <v>12</v>
      </c>
    </row>
    <row r="32" spans="1:4" s="86" customFormat="1" ht="21" customHeight="1" x14ac:dyDescent="0.3">
      <c r="A32" s="125" t="s">
        <v>1065</v>
      </c>
      <c r="B32" s="125" t="s">
        <v>439</v>
      </c>
      <c r="C32" s="127" t="s">
        <v>30</v>
      </c>
      <c r="D32" s="129">
        <v>6</v>
      </c>
    </row>
    <row r="33" spans="1:4" s="154" customFormat="1" ht="24" customHeight="1" x14ac:dyDescent="0.25">
      <c r="A33" s="152">
        <v>8</v>
      </c>
      <c r="B33" s="153" t="s">
        <v>266</v>
      </c>
      <c r="C33" s="153"/>
      <c r="D33" s="157"/>
    </row>
    <row r="34" spans="1:4" s="86" customFormat="1" ht="27.6" x14ac:dyDescent="0.3">
      <c r="A34" s="125" t="s">
        <v>1066</v>
      </c>
      <c r="B34" s="125" t="s">
        <v>444</v>
      </c>
      <c r="C34" s="127" t="s">
        <v>26</v>
      </c>
      <c r="D34" s="129">
        <v>130</v>
      </c>
    </row>
    <row r="35" spans="1:4" s="86" customFormat="1" ht="27.6" x14ac:dyDescent="0.3">
      <c r="A35" s="125" t="s">
        <v>1067</v>
      </c>
      <c r="B35" s="125" t="s">
        <v>446</v>
      </c>
      <c r="C35" s="127" t="s">
        <v>26</v>
      </c>
      <c r="D35" s="129">
        <v>130</v>
      </c>
    </row>
    <row r="36" spans="1:4" s="154" customFormat="1" ht="24" customHeight="1" x14ac:dyDescent="0.25">
      <c r="A36" s="152">
        <v>9</v>
      </c>
      <c r="B36" s="153" t="s">
        <v>10</v>
      </c>
      <c r="C36" s="153"/>
      <c r="D36" s="157"/>
    </row>
    <row r="37" spans="1:4" s="86" customFormat="1" ht="21" customHeight="1" x14ac:dyDescent="0.3">
      <c r="A37" s="125" t="s">
        <v>1068</v>
      </c>
      <c r="B37" s="125" t="s">
        <v>463</v>
      </c>
      <c r="C37" s="127" t="s">
        <v>26</v>
      </c>
      <c r="D37" s="129">
        <v>72.180000000000007</v>
      </c>
    </row>
    <row r="38" spans="1:4" s="86" customFormat="1" ht="27.6" x14ac:dyDescent="0.3">
      <c r="A38" s="125" t="s">
        <v>1069</v>
      </c>
      <c r="B38" s="125" t="s">
        <v>465</v>
      </c>
      <c r="C38" s="127" t="s">
        <v>26</v>
      </c>
      <c r="D38" s="129">
        <v>72.180000000000007</v>
      </c>
    </row>
    <row r="39" spans="1:4" s="86" customFormat="1" ht="21" customHeight="1" x14ac:dyDescent="0.3">
      <c r="A39" s="125" t="s">
        <v>1070</v>
      </c>
      <c r="B39" s="125" t="s">
        <v>467</v>
      </c>
      <c r="C39" s="127" t="s">
        <v>29</v>
      </c>
      <c r="D39" s="129">
        <v>12</v>
      </c>
    </row>
    <row r="40" spans="1:4" s="154" customFormat="1" ht="24" customHeight="1" x14ac:dyDescent="0.25">
      <c r="A40" s="152">
        <v>10</v>
      </c>
      <c r="B40" s="153" t="s">
        <v>11</v>
      </c>
      <c r="C40" s="153"/>
      <c r="D40" s="157"/>
    </row>
    <row r="41" spans="1:4" s="86" customFormat="1" ht="21" customHeight="1" x14ac:dyDescent="0.3">
      <c r="A41" s="125" t="s">
        <v>1071</v>
      </c>
      <c r="B41" s="125" t="s">
        <v>32</v>
      </c>
      <c r="C41" s="127" t="s">
        <v>26</v>
      </c>
      <c r="D41" s="129">
        <v>130</v>
      </c>
    </row>
    <row r="42" spans="1:4" s="86" customFormat="1" ht="27.6" x14ac:dyDescent="0.3">
      <c r="A42" s="125" t="s">
        <v>1072</v>
      </c>
      <c r="B42" s="125" t="s">
        <v>472</v>
      </c>
      <c r="C42" s="127" t="s">
        <v>26</v>
      </c>
      <c r="D42" s="129">
        <v>1164.02</v>
      </c>
    </row>
    <row r="43" spans="1:4" s="86" customFormat="1" ht="21" customHeight="1" x14ac:dyDescent="0.3">
      <c r="A43" s="125" t="s">
        <v>1073</v>
      </c>
      <c r="B43" s="125" t="s">
        <v>34</v>
      </c>
      <c r="C43" s="127" t="s">
        <v>26</v>
      </c>
      <c r="D43" s="129">
        <v>130</v>
      </c>
    </row>
    <row r="44" spans="1:4" s="86" customFormat="1" ht="21" customHeight="1" x14ac:dyDescent="0.3">
      <c r="A44" s="125" t="s">
        <v>1074</v>
      </c>
      <c r="B44" s="125" t="s">
        <v>476</v>
      </c>
      <c r="C44" s="127" t="s">
        <v>26</v>
      </c>
      <c r="D44" s="129">
        <v>6</v>
      </c>
    </row>
    <row r="45" spans="1:4" s="86" customFormat="1" ht="21" customHeight="1" x14ac:dyDescent="0.3">
      <c r="A45" s="125" t="s">
        <v>1075</v>
      </c>
      <c r="B45" s="125" t="s">
        <v>479</v>
      </c>
      <c r="C45" s="127" t="s">
        <v>26</v>
      </c>
      <c r="D45" s="129">
        <v>6</v>
      </c>
    </row>
    <row r="46" spans="1:4" s="86" customFormat="1" ht="21" customHeight="1" x14ac:dyDescent="0.3">
      <c r="A46" s="125" t="s">
        <v>1076</v>
      </c>
      <c r="B46" s="125" t="s">
        <v>482</v>
      </c>
      <c r="C46" s="127" t="s">
        <v>26</v>
      </c>
      <c r="D46" s="129">
        <v>6</v>
      </c>
    </row>
    <row r="48" spans="1:4" ht="18" customHeight="1" x14ac:dyDescent="0.3">
      <c r="B48" s="4" t="s">
        <v>12</v>
      </c>
      <c r="C48" s="171">
        <f>ORCAMENTO!E17</f>
        <v>144173.24000000005</v>
      </c>
      <c r="D48" s="171"/>
    </row>
    <row r="49" spans="2:4" ht="18" customHeight="1" x14ac:dyDescent="0.3">
      <c r="B49" s="4" t="s">
        <v>13</v>
      </c>
      <c r="C49" s="171">
        <f>ORCAMENTO!E18</f>
        <v>41541.089999999938</v>
      </c>
      <c r="D49" s="171"/>
    </row>
    <row r="50" spans="2:4" ht="18" customHeight="1" x14ac:dyDescent="0.3">
      <c r="B50" s="4" t="s">
        <v>14</v>
      </c>
      <c r="C50" s="171">
        <f>ORCAMENTO!E19</f>
        <v>185714.33</v>
      </c>
      <c r="D50" s="171"/>
    </row>
    <row r="51" spans="2:4" s="1" customFormat="1" ht="33" customHeight="1" x14ac:dyDescent="0.3">
      <c r="D51" s="8"/>
    </row>
    <row r="52" spans="2:4" s="1" customFormat="1" ht="15" customHeight="1" x14ac:dyDescent="0.35">
      <c r="B52" s="38" t="str">
        <f>ORCAMENTO!B17</f>
        <v>ANANINDEUA(PA), 15 DE MAIO DE 2025</v>
      </c>
      <c r="D52" s="8"/>
    </row>
    <row r="53" spans="2:4" s="1" customFormat="1" ht="78" customHeight="1" x14ac:dyDescent="0.35">
      <c r="B53" s="39"/>
      <c r="D53" s="8"/>
    </row>
    <row r="54" spans="2:4" ht="18" x14ac:dyDescent="0.35">
      <c r="B54" s="38" t="str">
        <f>ORCAMENTO!B21</f>
        <v>RIOL - Serviços de Construções LTDA.</v>
      </c>
    </row>
    <row r="55" spans="2:4" ht="18" x14ac:dyDescent="0.35">
      <c r="B55" s="38" t="str">
        <f>ORCAMENTO!B22</f>
        <v>CNPJ: 09.335.585/0001-75</v>
      </c>
    </row>
  </sheetData>
  <mergeCells count="6">
    <mergeCell ref="A1:D1"/>
    <mergeCell ref="C48:D48"/>
    <mergeCell ref="C49:D49"/>
    <mergeCell ref="C50:D50"/>
    <mergeCell ref="A3:B3"/>
    <mergeCell ref="A4:D4"/>
  </mergeCells>
  <phoneticPr fontId="39" type="noConversion"/>
  <printOptions horizontalCentered="1"/>
  <pageMargins left="0.39370078740157483" right="0.39370078740157483" top="0.39370078740157483" bottom="0.78740157480314965" header="0.39370078740157483" footer="0.39370078740157483"/>
  <pageSetup paperSize="9" scale="64" firstPageNumber="0" orientation="portrait"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AEF14-CB45-42F2-A189-26E768F34419}">
  <dimension ref="A1:AMK50"/>
  <sheetViews>
    <sheetView zoomScaleNormal="100" workbookViewId="0">
      <selection activeCell="B12" sqref="B12"/>
    </sheetView>
  </sheetViews>
  <sheetFormatPr defaultColWidth="9" defaultRowHeight="14.4" x14ac:dyDescent="0.3"/>
  <cols>
    <col min="1" max="1" width="8.59765625" style="1" customWidth="1"/>
    <col min="2" max="2" width="35.59765625" style="1" customWidth="1"/>
    <col min="3" max="6" width="8.59765625" style="1" customWidth="1"/>
    <col min="7" max="1025" width="9" style="1"/>
  </cols>
  <sheetData>
    <row r="1" spans="1:6" ht="79.5" customHeight="1" thickBot="1" x14ac:dyDescent="0.35">
      <c r="A1" s="161"/>
      <c r="B1" s="161"/>
      <c r="C1" s="161"/>
      <c r="D1" s="161"/>
      <c r="E1" s="161"/>
      <c r="F1" s="161"/>
    </row>
    <row r="2" spans="1:6" ht="16.2" thickBot="1" x14ac:dyDescent="0.35">
      <c r="A2" s="208" t="s">
        <v>150</v>
      </c>
      <c r="B2" s="209"/>
      <c r="C2" s="209"/>
      <c r="D2" s="209"/>
      <c r="E2" s="209"/>
      <c r="F2" s="210"/>
    </row>
    <row r="3" spans="1:6" ht="15" thickBot="1" x14ac:dyDescent="0.35">
      <c r="A3" s="211"/>
      <c r="B3" s="211"/>
      <c r="C3" s="211"/>
      <c r="D3" s="211"/>
      <c r="E3" s="211"/>
      <c r="F3" s="211"/>
    </row>
    <row r="4" spans="1:6" x14ac:dyDescent="0.3">
      <c r="A4" s="119" t="s">
        <v>513</v>
      </c>
      <c r="B4" s="120" t="s">
        <v>514</v>
      </c>
      <c r="C4" s="212" t="s">
        <v>98</v>
      </c>
      <c r="D4" s="213"/>
      <c r="E4" s="213"/>
      <c r="F4" s="214"/>
    </row>
    <row r="5" spans="1:6" ht="15" thickBot="1" x14ac:dyDescent="0.35">
      <c r="A5" s="121" t="s">
        <v>151</v>
      </c>
      <c r="B5" s="122" t="s">
        <v>125</v>
      </c>
      <c r="C5" s="215" t="s">
        <v>152</v>
      </c>
      <c r="D5" s="216"/>
      <c r="E5" s="216" t="s">
        <v>153</v>
      </c>
      <c r="F5" s="217"/>
    </row>
    <row r="6" spans="1:6" ht="12" customHeight="1" thickBot="1" x14ac:dyDescent="0.35">
      <c r="A6" s="81"/>
      <c r="C6" s="17"/>
      <c r="D6" s="17"/>
      <c r="E6" s="17"/>
      <c r="F6" s="82"/>
    </row>
    <row r="7" spans="1:6" ht="15" thickBot="1" x14ac:dyDescent="0.35">
      <c r="A7" s="205" t="s">
        <v>154</v>
      </c>
      <c r="B7" s="205"/>
      <c r="C7" s="205"/>
      <c r="D7" s="205"/>
      <c r="E7" s="205"/>
      <c r="F7" s="205"/>
    </row>
    <row r="8" spans="1:6" x14ac:dyDescent="0.3">
      <c r="A8" s="83" t="s">
        <v>155</v>
      </c>
      <c r="B8" s="1" t="s">
        <v>156</v>
      </c>
      <c r="C8" s="206">
        <v>0</v>
      </c>
      <c r="D8" s="206"/>
      <c r="E8" s="206">
        <f t="shared" ref="E8:E16" si="0">C8</f>
        <v>0</v>
      </c>
      <c r="F8" s="206"/>
    </row>
    <row r="9" spans="1:6" x14ac:dyDescent="0.3">
      <c r="A9" s="17" t="s">
        <v>157</v>
      </c>
      <c r="B9" s="1" t="s">
        <v>158</v>
      </c>
      <c r="C9" s="207">
        <v>1.4999999999999999E-2</v>
      </c>
      <c r="D9" s="207"/>
      <c r="E9" s="207">
        <f t="shared" si="0"/>
        <v>1.4999999999999999E-2</v>
      </c>
      <c r="F9" s="207"/>
    </row>
    <row r="10" spans="1:6" x14ac:dyDescent="0.3">
      <c r="A10" s="17" t="s">
        <v>159</v>
      </c>
      <c r="B10" s="1" t="s">
        <v>160</v>
      </c>
      <c r="C10" s="207">
        <v>0.01</v>
      </c>
      <c r="D10" s="207"/>
      <c r="E10" s="207">
        <f t="shared" si="0"/>
        <v>0.01</v>
      </c>
      <c r="F10" s="207"/>
    </row>
    <row r="11" spans="1:6" x14ac:dyDescent="0.3">
      <c r="A11" s="17" t="s">
        <v>161</v>
      </c>
      <c r="B11" s="1" t="s">
        <v>162</v>
      </c>
      <c r="C11" s="207">
        <v>2E-3</v>
      </c>
      <c r="D11" s="207"/>
      <c r="E11" s="207">
        <f t="shared" si="0"/>
        <v>2E-3</v>
      </c>
      <c r="F11" s="207"/>
    </row>
    <row r="12" spans="1:6" x14ac:dyDescent="0.3">
      <c r="A12" s="17" t="s">
        <v>163</v>
      </c>
      <c r="B12" s="1" t="s">
        <v>164</v>
      </c>
      <c r="C12" s="207">
        <v>6.0000000000000001E-3</v>
      </c>
      <c r="D12" s="207"/>
      <c r="E12" s="207">
        <f t="shared" si="0"/>
        <v>6.0000000000000001E-3</v>
      </c>
      <c r="F12" s="207"/>
    </row>
    <row r="13" spans="1:6" x14ac:dyDescent="0.3">
      <c r="A13" s="17" t="s">
        <v>165</v>
      </c>
      <c r="B13" s="1" t="s">
        <v>166</v>
      </c>
      <c r="C13" s="207">
        <v>2.5000000000000001E-2</v>
      </c>
      <c r="D13" s="207"/>
      <c r="E13" s="207">
        <f t="shared" si="0"/>
        <v>2.5000000000000001E-2</v>
      </c>
      <c r="F13" s="207"/>
    </row>
    <row r="14" spans="1:6" x14ac:dyDescent="0.3">
      <c r="A14" s="17" t="s">
        <v>167</v>
      </c>
      <c r="B14" s="1" t="s">
        <v>168</v>
      </c>
      <c r="C14" s="207">
        <v>0.03</v>
      </c>
      <c r="D14" s="207"/>
      <c r="E14" s="207">
        <f t="shared" si="0"/>
        <v>0.03</v>
      </c>
      <c r="F14" s="207"/>
    </row>
    <row r="15" spans="1:6" x14ac:dyDescent="0.3">
      <c r="A15" s="17" t="s">
        <v>169</v>
      </c>
      <c r="B15" s="1" t="s">
        <v>170</v>
      </c>
      <c r="C15" s="207">
        <v>0.08</v>
      </c>
      <c r="D15" s="207"/>
      <c r="E15" s="207">
        <f t="shared" si="0"/>
        <v>0.08</v>
      </c>
      <c r="F15" s="207"/>
    </row>
    <row r="16" spans="1:6" ht="15" thickBot="1" x14ac:dyDescent="0.35">
      <c r="A16" s="17" t="s">
        <v>171</v>
      </c>
      <c r="B16" s="1" t="s">
        <v>172</v>
      </c>
      <c r="C16" s="207">
        <v>0</v>
      </c>
      <c r="D16" s="207"/>
      <c r="E16" s="207">
        <f t="shared" si="0"/>
        <v>0</v>
      </c>
      <c r="F16" s="207"/>
    </row>
    <row r="17" spans="1:6" ht="15" thickBot="1" x14ac:dyDescent="0.35">
      <c r="A17" s="123" t="s">
        <v>173</v>
      </c>
      <c r="B17" s="124" t="s">
        <v>144</v>
      </c>
      <c r="C17" s="203">
        <f>SUM(C8:D16)</f>
        <v>0.16799999999999998</v>
      </c>
      <c r="D17" s="203"/>
      <c r="E17" s="204">
        <f>SUM(E8:F16)</f>
        <v>0.16799999999999998</v>
      </c>
      <c r="F17" s="204"/>
    </row>
    <row r="18" spans="1:6" ht="12" customHeight="1" thickBot="1" x14ac:dyDescent="0.35"/>
    <row r="19" spans="1:6" ht="15" thickBot="1" x14ac:dyDescent="0.35">
      <c r="A19" s="205" t="s">
        <v>174</v>
      </c>
      <c r="B19" s="205"/>
      <c r="C19" s="205"/>
      <c r="D19" s="205"/>
      <c r="E19" s="205"/>
      <c r="F19" s="205"/>
    </row>
    <row r="20" spans="1:6" x14ac:dyDescent="0.3">
      <c r="A20" s="83" t="s">
        <v>175</v>
      </c>
      <c r="B20" s="1" t="s">
        <v>176</v>
      </c>
      <c r="C20" s="206">
        <v>0.18110000000000001</v>
      </c>
      <c r="D20" s="206"/>
      <c r="E20" s="206" t="s">
        <v>177</v>
      </c>
      <c r="F20" s="206"/>
    </row>
    <row r="21" spans="1:6" x14ac:dyDescent="0.3">
      <c r="A21" s="17" t="s">
        <v>178</v>
      </c>
      <c r="B21" s="1" t="s">
        <v>179</v>
      </c>
      <c r="C21" s="207">
        <v>4.1500000000000002E-2</v>
      </c>
      <c r="D21" s="207"/>
      <c r="E21" s="207" t="s">
        <v>180</v>
      </c>
      <c r="F21" s="207"/>
    </row>
    <row r="22" spans="1:6" x14ac:dyDescent="0.3">
      <c r="A22" s="17" t="s">
        <v>181</v>
      </c>
      <c r="B22" s="1" t="s">
        <v>182</v>
      </c>
      <c r="C22" s="207">
        <v>8.8999999999999999E-3</v>
      </c>
      <c r="D22" s="207"/>
      <c r="E22" s="207">
        <v>6.7000000000000002E-3</v>
      </c>
      <c r="F22" s="207"/>
    </row>
    <row r="23" spans="1:6" x14ac:dyDescent="0.3">
      <c r="A23" s="17" t="s">
        <v>183</v>
      </c>
      <c r="B23" s="1" t="s">
        <v>184</v>
      </c>
      <c r="C23" s="207">
        <v>0.10979999999999999</v>
      </c>
      <c r="D23" s="207"/>
      <c r="E23" s="207">
        <v>8.3299999999999999E-2</v>
      </c>
      <c r="F23" s="207"/>
    </row>
    <row r="24" spans="1:6" x14ac:dyDescent="0.3">
      <c r="A24" s="17" t="s">
        <v>185</v>
      </c>
      <c r="B24" s="1" t="s">
        <v>186</v>
      </c>
      <c r="C24" s="207">
        <v>6.9999999999999999E-4</v>
      </c>
      <c r="D24" s="207"/>
      <c r="E24" s="207">
        <v>5.9999999999999995E-4</v>
      </c>
      <c r="F24" s="207"/>
    </row>
    <row r="25" spans="1:6" x14ac:dyDescent="0.3">
      <c r="A25" s="17" t="s">
        <v>187</v>
      </c>
      <c r="B25" s="1" t="s">
        <v>188</v>
      </c>
      <c r="C25" s="207">
        <v>7.3000000000000001E-3</v>
      </c>
      <c r="D25" s="207"/>
      <c r="E25" s="207">
        <v>5.5999999999999999E-3</v>
      </c>
      <c r="F25" s="207"/>
    </row>
    <row r="26" spans="1:6" x14ac:dyDescent="0.3">
      <c r="A26" s="17" t="s">
        <v>189</v>
      </c>
      <c r="B26" s="1" t="s">
        <v>190</v>
      </c>
      <c r="C26" s="207">
        <v>2.6800000000000001E-2</v>
      </c>
      <c r="D26" s="207"/>
      <c r="E26" s="207" t="s">
        <v>177</v>
      </c>
      <c r="F26" s="207"/>
    </row>
    <row r="27" spans="1:6" x14ac:dyDescent="0.3">
      <c r="A27" s="17" t="s">
        <v>191</v>
      </c>
      <c r="B27" s="1" t="s">
        <v>192</v>
      </c>
      <c r="C27" s="207">
        <v>1.1000000000000001E-3</v>
      </c>
      <c r="D27" s="207"/>
      <c r="E27" s="207">
        <v>8.0000000000000004E-4</v>
      </c>
      <c r="F27" s="207"/>
    </row>
    <row r="28" spans="1:6" x14ac:dyDescent="0.3">
      <c r="A28" s="17" t="s">
        <v>193</v>
      </c>
      <c r="B28" s="1" t="s">
        <v>194</v>
      </c>
      <c r="C28" s="207">
        <v>9.2700000000000005E-2</v>
      </c>
      <c r="D28" s="207"/>
      <c r="E28" s="207">
        <v>7.0300000000000001E-2</v>
      </c>
      <c r="F28" s="207"/>
    </row>
    <row r="29" spans="1:6" ht="15" thickBot="1" x14ac:dyDescent="0.35">
      <c r="A29" s="17" t="s">
        <v>195</v>
      </c>
      <c r="B29" s="1" t="s">
        <v>196</v>
      </c>
      <c r="C29" s="207">
        <v>2.9999999999999997E-4</v>
      </c>
      <c r="D29" s="207"/>
      <c r="E29" s="207">
        <f>C29</f>
        <v>2.9999999999999997E-4</v>
      </c>
      <c r="F29" s="207"/>
    </row>
    <row r="30" spans="1:6" ht="15" thickBot="1" x14ac:dyDescent="0.35">
      <c r="A30" s="123" t="s">
        <v>197</v>
      </c>
      <c r="B30" s="124" t="s">
        <v>144</v>
      </c>
      <c r="C30" s="203">
        <f>SUM(C20:D29)</f>
        <v>0.47019999999999995</v>
      </c>
      <c r="D30" s="203"/>
      <c r="E30" s="204">
        <f>SUM(E20:F29)</f>
        <v>0.1676</v>
      </c>
      <c r="F30" s="204"/>
    </row>
    <row r="31" spans="1:6" ht="12" customHeight="1" thickBot="1" x14ac:dyDescent="0.35"/>
    <row r="32" spans="1:6" ht="15" thickBot="1" x14ac:dyDescent="0.35">
      <c r="A32" s="205" t="s">
        <v>198</v>
      </c>
      <c r="B32" s="205"/>
      <c r="C32" s="205"/>
      <c r="D32" s="205"/>
      <c r="E32" s="205"/>
      <c r="F32" s="205"/>
    </row>
    <row r="33" spans="1:6" x14ac:dyDescent="0.3">
      <c r="A33" s="83" t="s">
        <v>199</v>
      </c>
      <c r="B33" s="1" t="s">
        <v>200</v>
      </c>
      <c r="C33" s="206">
        <v>5.6899999999999999E-2</v>
      </c>
      <c r="D33" s="206"/>
      <c r="E33" s="206">
        <v>4.3200000000000002E-2</v>
      </c>
      <c r="F33" s="206"/>
    </row>
    <row r="34" spans="1:6" x14ac:dyDescent="0.3">
      <c r="A34" s="17" t="s">
        <v>201</v>
      </c>
      <c r="B34" s="1" t="s">
        <v>202</v>
      </c>
      <c r="C34" s="207">
        <v>1.2999999999999999E-3</v>
      </c>
      <c r="D34" s="207"/>
      <c r="E34" s="207">
        <v>1E-3</v>
      </c>
      <c r="F34" s="207"/>
    </row>
    <row r="35" spans="1:6" x14ac:dyDescent="0.3">
      <c r="A35" s="17" t="s">
        <v>203</v>
      </c>
      <c r="B35" s="1" t="s">
        <v>204</v>
      </c>
      <c r="C35" s="207">
        <v>4.4699999999999997E-2</v>
      </c>
      <c r="D35" s="207"/>
      <c r="E35" s="207">
        <v>3.39E-2</v>
      </c>
      <c r="F35" s="207"/>
    </row>
    <row r="36" spans="1:6" x14ac:dyDescent="0.3">
      <c r="A36" s="17" t="s">
        <v>205</v>
      </c>
      <c r="B36" s="1" t="s">
        <v>206</v>
      </c>
      <c r="C36" s="207">
        <v>3.9300000000000002E-2</v>
      </c>
      <c r="D36" s="207"/>
      <c r="E36" s="207">
        <v>2.98E-2</v>
      </c>
      <c r="F36" s="207"/>
    </row>
    <row r="37" spans="1:6" ht="15" thickBot="1" x14ac:dyDescent="0.35">
      <c r="A37" s="17" t="s">
        <v>207</v>
      </c>
      <c r="B37" s="1" t="s">
        <v>208</v>
      </c>
      <c r="C37" s="207">
        <v>4.7999999999999996E-3</v>
      </c>
      <c r="D37" s="207"/>
      <c r="E37" s="207">
        <v>3.5999999999999999E-3</v>
      </c>
      <c r="F37" s="207"/>
    </row>
    <row r="38" spans="1:6" ht="15" thickBot="1" x14ac:dyDescent="0.35">
      <c r="A38" s="123" t="s">
        <v>209</v>
      </c>
      <c r="B38" s="124" t="s">
        <v>144</v>
      </c>
      <c r="C38" s="203">
        <f>SUM(C33:D37)</f>
        <v>0.14699999999999999</v>
      </c>
      <c r="D38" s="203"/>
      <c r="E38" s="204">
        <f>SUM(E33:F37)</f>
        <v>0.1115</v>
      </c>
      <c r="F38" s="204"/>
    </row>
    <row r="39" spans="1:6" ht="12" customHeight="1" thickBot="1" x14ac:dyDescent="0.35"/>
    <row r="40" spans="1:6" ht="15" thickBot="1" x14ac:dyDescent="0.35">
      <c r="A40" s="205" t="s">
        <v>210</v>
      </c>
      <c r="B40" s="205"/>
      <c r="C40" s="205"/>
      <c r="D40" s="205"/>
      <c r="E40" s="205"/>
      <c r="F40" s="205"/>
    </row>
    <row r="41" spans="1:6" x14ac:dyDescent="0.3">
      <c r="A41" s="83" t="s">
        <v>211</v>
      </c>
      <c r="B41" s="1" t="s">
        <v>212</v>
      </c>
      <c r="C41" s="206">
        <v>7.9000000000000001E-2</v>
      </c>
      <c r="D41" s="206"/>
      <c r="E41" s="206">
        <v>2.8199999999999999E-2</v>
      </c>
      <c r="F41" s="206"/>
    </row>
    <row r="42" spans="1:6" ht="44.25" customHeight="1" thickBot="1" x14ac:dyDescent="0.35">
      <c r="A42" s="17" t="s">
        <v>213</v>
      </c>
      <c r="B42" s="84" t="s">
        <v>214</v>
      </c>
      <c r="C42" s="207">
        <v>4.7999999999999996E-3</v>
      </c>
      <c r="D42" s="207"/>
      <c r="E42" s="207">
        <v>3.5999999999999999E-3</v>
      </c>
      <c r="F42" s="207"/>
    </row>
    <row r="43" spans="1:6" ht="15" thickBot="1" x14ac:dyDescent="0.35">
      <c r="A43" s="123" t="s">
        <v>215</v>
      </c>
      <c r="B43" s="124" t="s">
        <v>144</v>
      </c>
      <c r="C43" s="203">
        <f>SUM(C41:D42)</f>
        <v>8.3799999999999999E-2</v>
      </c>
      <c r="D43" s="203"/>
      <c r="E43" s="204">
        <f>SUM(E41:F42)</f>
        <v>3.1800000000000002E-2</v>
      </c>
      <c r="F43" s="204"/>
    </row>
    <row r="44" spans="1:6" ht="15" customHeight="1" thickBot="1" x14ac:dyDescent="0.35"/>
    <row r="45" spans="1:6" ht="15" thickBot="1" x14ac:dyDescent="0.35">
      <c r="A45" s="123"/>
      <c r="B45" s="124" t="s">
        <v>216</v>
      </c>
      <c r="C45" s="203">
        <f>C30+C38+C43+C17</f>
        <v>0.86899999999999999</v>
      </c>
      <c r="D45" s="203"/>
      <c r="E45" s="204">
        <f>E30+E38+E43+E17</f>
        <v>0.47889999999999999</v>
      </c>
      <c r="F45" s="204"/>
    </row>
    <row r="46" spans="1:6" ht="7.5" customHeight="1" x14ac:dyDescent="0.3"/>
    <row r="47" spans="1:6" ht="15.6" x14ac:dyDescent="0.3">
      <c r="B47" s="11" t="str">
        <f>ORCAMENTO!B17</f>
        <v>ANANINDEUA(PA), 15 DE MAIO DE 2025</v>
      </c>
      <c r="C47" s="74"/>
      <c r="D47" s="74"/>
    </row>
    <row r="48" spans="1:6" ht="51" customHeight="1" x14ac:dyDescent="0.3">
      <c r="B48" s="3"/>
      <c r="C48" s="74"/>
      <c r="D48" s="74"/>
    </row>
    <row r="49" spans="2:4" ht="15.6" x14ac:dyDescent="0.3">
      <c r="B49" s="11" t="str">
        <f>ORCAMENTO!B21</f>
        <v>RIOL - Serviços de Construções LTDA.</v>
      </c>
      <c r="C49" s="75"/>
      <c r="D49" s="75"/>
    </row>
    <row r="50" spans="2:4" ht="15.6" x14ac:dyDescent="0.3">
      <c r="B50" s="11" t="str">
        <f>ORCAMENTO!B22</f>
        <v>CNPJ: 09.335.585/0001-75</v>
      </c>
      <c r="C50"/>
      <c r="D50"/>
    </row>
  </sheetData>
  <mergeCells count="72">
    <mergeCell ref="C10:D10"/>
    <mergeCell ref="E10:F10"/>
    <mergeCell ref="A1:F1"/>
    <mergeCell ref="A2:F2"/>
    <mergeCell ref="A3:F3"/>
    <mergeCell ref="C4:F4"/>
    <mergeCell ref="C5:D5"/>
    <mergeCell ref="E5:F5"/>
    <mergeCell ref="A7:F7"/>
    <mergeCell ref="C8:D8"/>
    <mergeCell ref="E8:F8"/>
    <mergeCell ref="C9:D9"/>
    <mergeCell ref="E9:F9"/>
    <mergeCell ref="C11:D11"/>
    <mergeCell ref="E11:F11"/>
    <mergeCell ref="C12:D12"/>
    <mergeCell ref="E12:F12"/>
    <mergeCell ref="C13:D13"/>
    <mergeCell ref="E13:F13"/>
    <mergeCell ref="C21:D21"/>
    <mergeCell ref="E21:F21"/>
    <mergeCell ref="C14:D14"/>
    <mergeCell ref="E14:F14"/>
    <mergeCell ref="C15:D15"/>
    <mergeCell ref="E15:F15"/>
    <mergeCell ref="C16:D16"/>
    <mergeCell ref="E16:F16"/>
    <mergeCell ref="C17:D17"/>
    <mergeCell ref="E17:F17"/>
    <mergeCell ref="A19:F19"/>
    <mergeCell ref="C20:D20"/>
    <mergeCell ref="E20:F20"/>
    <mergeCell ref="C22:D22"/>
    <mergeCell ref="E22:F22"/>
    <mergeCell ref="C23:D23"/>
    <mergeCell ref="E23:F23"/>
    <mergeCell ref="C24:D24"/>
    <mergeCell ref="E24:F24"/>
    <mergeCell ref="C25:D25"/>
    <mergeCell ref="E25:F25"/>
    <mergeCell ref="C26:D26"/>
    <mergeCell ref="E26:F26"/>
    <mergeCell ref="C27:D27"/>
    <mergeCell ref="E27:F27"/>
    <mergeCell ref="C35:D35"/>
    <mergeCell ref="E35:F35"/>
    <mergeCell ref="C28:D28"/>
    <mergeCell ref="E28:F28"/>
    <mergeCell ref="C29:D29"/>
    <mergeCell ref="E29:F29"/>
    <mergeCell ref="C30:D30"/>
    <mergeCell ref="E30:F30"/>
    <mergeCell ref="A32:F32"/>
    <mergeCell ref="C33:D33"/>
    <mergeCell ref="E33:F33"/>
    <mergeCell ref="C34:D34"/>
    <mergeCell ref="E34:F34"/>
    <mergeCell ref="C36:D36"/>
    <mergeCell ref="E36:F36"/>
    <mergeCell ref="C37:D37"/>
    <mergeCell ref="E37:F37"/>
    <mergeCell ref="C38:D38"/>
    <mergeCell ref="E38:F38"/>
    <mergeCell ref="C43:D43"/>
    <mergeCell ref="E43:F43"/>
    <mergeCell ref="C45:D45"/>
    <mergeCell ref="E45:F45"/>
    <mergeCell ref="A40:F40"/>
    <mergeCell ref="C41:D41"/>
    <mergeCell ref="E41:F41"/>
    <mergeCell ref="C42:D42"/>
    <mergeCell ref="E42:F42"/>
  </mergeCells>
  <printOptions horizontalCentered="1"/>
  <pageMargins left="0.39370078740157483" right="0.39370078740157483" top="0.39370078740157483" bottom="0.59055118110236227" header="0.51181102362204722" footer="0.51181102362204722"/>
  <pageSetup paperSize="9" scale="90" firstPageNumber="0" orientation="portrait"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F532C-2E71-4C3A-B0AA-65BA2765CB65}">
  <dimension ref="A1:W58"/>
  <sheetViews>
    <sheetView zoomScaleNormal="100" workbookViewId="0">
      <selection activeCell="K43" sqref="K43"/>
    </sheetView>
  </sheetViews>
  <sheetFormatPr defaultColWidth="9" defaultRowHeight="13.8" x14ac:dyDescent="0.25"/>
  <cols>
    <col min="5" max="12" width="8.59765625" customWidth="1"/>
    <col min="13" max="13" width="46.09765625" customWidth="1"/>
  </cols>
  <sheetData>
    <row r="1" spans="1:23" ht="30" customHeight="1" x14ac:dyDescent="0.3">
      <c r="A1" s="245"/>
      <c r="B1" s="245"/>
      <c r="C1" s="245"/>
      <c r="D1" s="245"/>
      <c r="E1" s="245"/>
      <c r="F1" s="245"/>
      <c r="G1" s="245"/>
      <c r="H1" s="245"/>
      <c r="I1" s="245"/>
      <c r="J1" s="245"/>
      <c r="K1" s="245"/>
      <c r="L1" s="245"/>
      <c r="M1" s="46"/>
      <c r="N1" s="46"/>
      <c r="O1" s="46"/>
      <c r="P1" s="46"/>
      <c r="Q1" s="46"/>
      <c r="R1" s="46"/>
      <c r="S1" s="246" t="s">
        <v>96</v>
      </c>
      <c r="T1" s="246"/>
      <c r="U1" s="246" t="s">
        <v>97</v>
      </c>
      <c r="V1" s="247">
        <v>1</v>
      </c>
      <c r="W1" s="46"/>
    </row>
    <row r="2" spans="1:23" ht="87" customHeight="1" x14ac:dyDescent="0.3">
      <c r="A2" s="245"/>
      <c r="B2" s="245"/>
      <c r="C2" s="245"/>
      <c r="D2" s="245"/>
      <c r="E2" s="245"/>
      <c r="F2" s="245"/>
      <c r="G2" s="245"/>
      <c r="H2" s="245"/>
      <c r="I2" s="245"/>
      <c r="J2" s="245"/>
      <c r="K2" s="245"/>
      <c r="L2" s="245"/>
      <c r="M2" s="46"/>
      <c r="N2" s="46"/>
      <c r="O2" s="46"/>
      <c r="P2" s="46"/>
      <c r="Q2" s="46"/>
      <c r="R2" s="46"/>
      <c r="S2" s="48">
        <v>1</v>
      </c>
      <c r="T2" s="49" t="s">
        <v>98</v>
      </c>
      <c r="U2" s="246"/>
      <c r="V2" s="247"/>
      <c r="W2" s="46"/>
    </row>
    <row r="3" spans="1:23" ht="16.2" x14ac:dyDescent="0.3">
      <c r="A3" s="50" t="s">
        <v>99</v>
      </c>
      <c r="B3" s="248" t="str">
        <f>ORCAMENTO!A3</f>
        <v>AMPLIAÇÃO DA EMEIF "NOSSA SENHORA DE LOURDES"</v>
      </c>
      <c r="C3" s="248"/>
      <c r="D3" s="248"/>
      <c r="E3" s="248"/>
      <c r="F3" s="248"/>
      <c r="G3" s="248"/>
      <c r="H3" s="248"/>
      <c r="I3" s="248"/>
      <c r="J3" s="248"/>
      <c r="K3" s="248"/>
      <c r="L3" s="248"/>
      <c r="M3" s="46"/>
      <c r="N3" s="46"/>
      <c r="O3" s="46"/>
      <c r="P3" s="46"/>
      <c r="Q3" s="46"/>
      <c r="R3" s="46"/>
      <c r="S3" s="48">
        <v>2</v>
      </c>
      <c r="T3" s="49" t="s">
        <v>100</v>
      </c>
      <c r="U3" s="246"/>
      <c r="V3" s="247"/>
      <c r="W3" s="46"/>
    </row>
    <row r="4" spans="1:23" ht="16.2" x14ac:dyDescent="0.3">
      <c r="M4" s="46"/>
      <c r="N4" s="46"/>
      <c r="O4" s="46"/>
      <c r="P4" s="46"/>
      <c r="Q4" s="46"/>
      <c r="R4" s="46"/>
      <c r="S4" s="51"/>
      <c r="T4" s="52"/>
      <c r="U4" s="46"/>
      <c r="V4" s="46"/>
      <c r="W4" s="46"/>
    </row>
    <row r="5" spans="1:23" ht="16.2" x14ac:dyDescent="0.3">
      <c r="A5" s="53"/>
      <c r="B5" s="53"/>
      <c r="C5" s="53"/>
      <c r="D5" s="53"/>
      <c r="E5" s="53"/>
      <c r="F5" s="53"/>
      <c r="G5" s="53"/>
      <c r="H5" s="53"/>
      <c r="I5" s="53"/>
      <c r="J5" s="53"/>
      <c r="K5" s="53"/>
      <c r="L5" s="53"/>
      <c r="M5" s="46"/>
      <c r="N5" s="249" t="s">
        <v>101</v>
      </c>
      <c r="O5" s="249"/>
      <c r="P5" s="249"/>
      <c r="Q5" s="249"/>
      <c r="R5" s="46"/>
      <c r="S5" s="246" t="s">
        <v>102</v>
      </c>
      <c r="T5" s="246"/>
      <c r="U5" s="246" t="s">
        <v>97</v>
      </c>
      <c r="V5" s="247">
        <v>1</v>
      </c>
      <c r="W5" s="46"/>
    </row>
    <row r="6" spans="1:23" ht="16.2" x14ac:dyDescent="0.3">
      <c r="A6" s="53"/>
      <c r="B6" s="240" t="s">
        <v>103</v>
      </c>
      <c r="C6" s="240"/>
      <c r="D6" s="240"/>
      <c r="E6" s="240"/>
      <c r="F6" s="240"/>
      <c r="G6" s="240"/>
      <c r="H6" s="240"/>
      <c r="I6" s="240"/>
      <c r="J6" s="240"/>
      <c r="K6" s="240"/>
      <c r="L6" s="54"/>
      <c r="M6" s="250" t="s">
        <v>102</v>
      </c>
      <c r="N6" s="249" t="s">
        <v>104</v>
      </c>
      <c r="O6" s="249"/>
      <c r="P6" s="249"/>
      <c r="Q6" s="55">
        <f>V1</f>
        <v>1</v>
      </c>
      <c r="R6" s="46"/>
      <c r="S6" s="48">
        <v>1</v>
      </c>
      <c r="T6" s="49" t="s">
        <v>105</v>
      </c>
      <c r="U6" s="246"/>
      <c r="V6" s="247">
        <v>1</v>
      </c>
      <c r="W6" s="46"/>
    </row>
    <row r="7" spans="1:23" ht="15.75" customHeight="1" x14ac:dyDescent="0.3">
      <c r="A7" s="251" t="s">
        <v>106</v>
      </c>
      <c r="B7" s="251"/>
      <c r="C7" s="251"/>
      <c r="D7" s="251"/>
      <c r="E7" s="251"/>
      <c r="F7" s="251"/>
      <c r="G7" s="251"/>
      <c r="H7" s="251"/>
      <c r="I7" s="251"/>
      <c r="J7" s="251"/>
      <c r="K7" s="251"/>
      <c r="L7" s="54"/>
      <c r="M7" s="250"/>
      <c r="N7" s="48"/>
      <c r="O7" s="47" t="s">
        <v>107</v>
      </c>
      <c r="P7" s="47" t="s">
        <v>108</v>
      </c>
      <c r="Q7" s="47" t="s">
        <v>109</v>
      </c>
      <c r="R7" s="46"/>
      <c r="S7" s="48">
        <v>2</v>
      </c>
      <c r="T7" s="49" t="s">
        <v>110</v>
      </c>
      <c r="U7" s="246"/>
      <c r="V7" s="247"/>
      <c r="W7" s="46"/>
    </row>
    <row r="8" spans="1:23" ht="16.2" x14ac:dyDescent="0.3">
      <c r="B8" s="56" t="str">
        <f>IF(AND(V1&lt;&gt;1,V1&lt;&gt;2),"SELECT OPT",IF(V1=1,"COM DESONERAÇÃO",IF(V1=2,"SEM DESONERAÇÃO","SELECT OPT")))</f>
        <v>COM DESONERAÇÃO</v>
      </c>
      <c r="C8" s="56"/>
      <c r="D8" s="53" t="s">
        <v>111</v>
      </c>
      <c r="H8" s="53"/>
      <c r="I8" s="57"/>
      <c r="J8" s="57"/>
      <c r="K8" s="57"/>
      <c r="L8" s="53"/>
      <c r="M8" s="250"/>
      <c r="N8" s="48">
        <v>1</v>
      </c>
      <c r="O8" s="58">
        <f>IF($V$1=1,((((((20.34/100)+1)*(1-(5.15/100)))/(1-(9.65/100)))-1)*100),IF($V$1=2,20.34,"SELECT OPT"))</f>
        <v>26.333691200885468</v>
      </c>
      <c r="P8" s="58">
        <f>IF($V$1=1,((((((22.12/100)+1)*(1-(6.65/100)))/(1-(11.15/100)))-1)*100),IF($V$1=2,22.12,"SELECT OPT"))</f>
        <v>28.30503095104109</v>
      </c>
      <c r="Q8" s="58">
        <f>IF($V$1=1,((((((25/100)+1)*(1-(8.65/100)))/(1-(13.15/100)))-1)*100),IF($V$1=2,25,"SELECT OPT"))</f>
        <v>31.476683937823815</v>
      </c>
      <c r="R8" s="46"/>
      <c r="S8" s="48">
        <v>3</v>
      </c>
      <c r="T8" s="49" t="s">
        <v>112</v>
      </c>
      <c r="U8" s="246"/>
      <c r="V8" s="247"/>
      <c r="W8" s="46"/>
    </row>
    <row r="9" spans="1:23" ht="16.2" x14ac:dyDescent="0.3">
      <c r="A9" s="240" t="s">
        <v>113</v>
      </c>
      <c r="B9" s="240"/>
      <c r="C9" s="240"/>
      <c r="D9" s="240"/>
      <c r="E9" s="240"/>
      <c r="F9" s="240"/>
      <c r="G9" s="240"/>
      <c r="H9" s="240"/>
      <c r="I9" s="240"/>
      <c r="J9" s="240"/>
      <c r="K9" s="240"/>
      <c r="L9" s="53"/>
      <c r="M9" s="250"/>
      <c r="N9" s="48">
        <v>2</v>
      </c>
      <c r="O9" s="58">
        <f>IF($V$1=1,((((((19.6/100)+1)*(1-(5.15/100)))/(1-(9.65/100)))-1)*100),IF($V$1=2,19.6,"SELECT OPT"))</f>
        <v>25.556834532374118</v>
      </c>
      <c r="P9" s="58">
        <f>IF($V$1=1,((((((20.97/100)+1)*(1-(6.65/100)))/(1-(11.15/100)))-1)*100),IF($V$1=2,20.97,"SELECT OPT"))</f>
        <v>27.096786719189648</v>
      </c>
      <c r="Q9" s="58">
        <f>IF($V$1=1,((((((24.23/100)+1)*(1-(8.65/100)))/(1-(13.15/100)))-1)*100),IF($V$1=2,24.23,"SELECT OPT"))</f>
        <v>30.666787564766818</v>
      </c>
      <c r="R9" s="46"/>
      <c r="S9" s="48">
        <v>4</v>
      </c>
      <c r="T9" s="49" t="s">
        <v>114</v>
      </c>
      <c r="U9" s="246"/>
      <c r="V9" s="247"/>
      <c r="W9" s="46"/>
    </row>
    <row r="10" spans="1:23" ht="16.2" x14ac:dyDescent="0.3">
      <c r="A10" s="53"/>
      <c r="B10" s="53"/>
      <c r="C10" s="53"/>
      <c r="D10" s="53"/>
      <c r="E10" s="53"/>
      <c r="F10" s="53"/>
      <c r="G10" s="53"/>
      <c r="H10" s="53"/>
      <c r="I10" s="53"/>
      <c r="J10" s="53"/>
      <c r="K10" s="53"/>
      <c r="L10" s="53"/>
      <c r="M10" s="250"/>
      <c r="N10" s="48">
        <v>3</v>
      </c>
      <c r="O10" s="58">
        <f>IF($V$1=1,((((((20.76/100)+1)*(1-(5.15/100)))/(1-(9.65/100)))-1)*100),IF($V$1=2,20.76,"SELECT OPT"))</f>
        <v>26.774609850581086</v>
      </c>
      <c r="P10" s="58">
        <f>IF($V$1=1,((((((24.18/100)+1)*(1-(6.65/100)))/(1-(11.15/100)))-1)*100),IF($V$1=2,24.18,"SELECT OPT"))</f>
        <v>30.469364096792372</v>
      </c>
      <c r="Q10" s="58">
        <f>IF($V$1=1,((((((26.44/100)+1)*(1-(8.65/100)))/(1-(13.15/100)))-1)*100),IF($V$1=2,26.44,"SELECT OPT"))</f>
        <v>32.991295336787552</v>
      </c>
      <c r="R10" s="46"/>
      <c r="S10" s="48">
        <v>5</v>
      </c>
      <c r="T10" s="49" t="s">
        <v>115</v>
      </c>
      <c r="U10" s="246"/>
      <c r="V10" s="247"/>
      <c r="W10" s="46"/>
    </row>
    <row r="11" spans="1:23" ht="16.2" x14ac:dyDescent="0.3">
      <c r="A11" s="53"/>
      <c r="B11" s="240" t="s">
        <v>116</v>
      </c>
      <c r="C11" s="240"/>
      <c r="D11" s="240"/>
      <c r="E11" s="240"/>
      <c r="F11" s="240"/>
      <c r="G11" s="240"/>
      <c r="H11" s="240"/>
      <c r="I11" s="240"/>
      <c r="J11" s="240"/>
      <c r="K11" s="240"/>
      <c r="L11" s="53"/>
      <c r="M11" s="250"/>
      <c r="N11" s="48">
        <v>4</v>
      </c>
      <c r="O11" s="58">
        <f>IF($V$1=1,((((((24/100)+1)*(1-(5.15/100)))/(1-(9.65/100)))-1)*100),IF($V$1=2,24,"SELECT OPT"))</f>
        <v>30.175982291090197</v>
      </c>
      <c r="P11" s="58">
        <f>IF($V$1=1,((((((25.84/100)+1)*(1-(6.65/100)))/(1-(11.15/100)))-1)*100),IF($V$1=2,25.84,"SELECT OPT"))</f>
        <v>32.213438379290935</v>
      </c>
      <c r="Q11" s="58">
        <f>IF($V$1=1,((((((27.86/100)+1)*(1-(8.65/100)))/(1-(13.15/100)))-1)*100),IF($V$1=2,27.86,"SELECT OPT"))</f>
        <v>34.484870466321226</v>
      </c>
      <c r="R11" s="46"/>
      <c r="S11" s="48">
        <v>6</v>
      </c>
      <c r="T11" s="49" t="s">
        <v>117</v>
      </c>
      <c r="U11" s="246"/>
      <c r="V11" s="247"/>
      <c r="W11" s="46"/>
    </row>
    <row r="12" spans="1:23" ht="16.2" x14ac:dyDescent="0.3">
      <c r="A12" s="240" t="s">
        <v>118</v>
      </c>
      <c r="B12" s="240"/>
      <c r="C12" s="240"/>
      <c r="D12" s="240"/>
      <c r="E12" s="240"/>
      <c r="F12" s="240"/>
      <c r="G12" s="240"/>
      <c r="H12" s="240"/>
      <c r="I12" s="240"/>
      <c r="J12" s="240"/>
      <c r="K12" s="240"/>
      <c r="L12" s="53"/>
      <c r="M12" s="250"/>
      <c r="N12" s="48">
        <v>5</v>
      </c>
      <c r="O12" s="58">
        <f>IF($V$1=1,((((((22.8/100)+1)*(1-(5.15/100)))/(1-(9.65/100)))-1)*100),IF($V$1=2,22.8,"SELECT OPT"))</f>
        <v>28.916214720531276</v>
      </c>
      <c r="P12" s="58">
        <f>IF($V$1=1,((((((27.48/100)+1)*(1-(6.65/100)))/(1-(11.15/100)))-1)*100),IF($V$1=2,27.48,"SELECT OPT"))</f>
        <v>33.936499718626891</v>
      </c>
      <c r="Q12" s="58">
        <f>IF($V$1=1,((((((30.95/100)+1)*(1-(8.65/100)))/(1-(13.15/100)))-1)*100),IF($V$1=2,30.95,"SELECT OPT"))</f>
        <v>37.734974093264228</v>
      </c>
      <c r="R12" s="46"/>
      <c r="S12" s="51"/>
      <c r="T12" s="52"/>
      <c r="U12" s="46"/>
      <c r="V12" s="46"/>
      <c r="W12" s="46"/>
    </row>
    <row r="13" spans="1:23" ht="16.2" x14ac:dyDescent="0.3">
      <c r="A13" s="239" t="s">
        <v>119</v>
      </c>
      <c r="B13" s="239"/>
      <c r="C13" s="239"/>
      <c r="D13" s="239"/>
      <c r="E13" s="239"/>
      <c r="F13" s="239"/>
      <c r="G13" s="239"/>
      <c r="H13" s="239"/>
      <c r="I13" s="239"/>
      <c r="J13" s="239"/>
      <c r="K13" s="239"/>
      <c r="L13" s="57"/>
      <c r="M13" s="46"/>
      <c r="N13" s="48">
        <v>6</v>
      </c>
      <c r="O13" s="58">
        <f>IF($V$1=1,((((((11.1/100)+1)*(1-(3.65/100)))/(1-(8.15/100)))-1)*100),IF($V$1=2,11.1,"SELECT OPT"))</f>
        <v>16.543113772455076</v>
      </c>
      <c r="P13" s="58">
        <f>IF($V$1=1,((((((14.02/100)+1)*(1-(3.65/100)))/(1-(8.15/100)))-1)*100),IF($V$1=2,14.02,"SELECT OPT"))</f>
        <v>19.606173108328818</v>
      </c>
      <c r="Q13" s="58">
        <f>IF($V$1=1,((((((16.8/100)+1)*(1-(3.65/100)))/(1-(8.15/100)))-1)*100),IF($V$1=2,16.8,"SELECT OPT"))</f>
        <v>22.522373434948271</v>
      </c>
      <c r="R13" s="46"/>
      <c r="S13" s="51"/>
      <c r="T13" s="52"/>
      <c r="U13" s="46"/>
      <c r="V13" s="46"/>
      <c r="W13" s="46"/>
    </row>
    <row r="14" spans="1:23" ht="16.2" x14ac:dyDescent="0.3">
      <c r="A14" s="57"/>
      <c r="B14" s="57"/>
      <c r="C14" s="57"/>
      <c r="D14" s="57"/>
      <c r="E14" s="57"/>
      <c r="F14" s="57"/>
      <c r="G14" s="57"/>
      <c r="H14" s="57"/>
      <c r="I14" s="57"/>
      <c r="J14" s="57"/>
      <c r="K14" s="57"/>
      <c r="L14" s="57"/>
      <c r="M14" s="46"/>
      <c r="N14" s="59" t="s">
        <v>97</v>
      </c>
      <c r="O14" s="60">
        <f>VLOOKUP($V$5,$N$8:$Q$13,2,0)</f>
        <v>26.333691200885468</v>
      </c>
      <c r="P14" s="60">
        <f>VLOOKUP($V$5,$N$8:$Q$13,3,0)</f>
        <v>28.30503095104109</v>
      </c>
      <c r="Q14" s="60">
        <f>VLOOKUP($V$5,$N$8:$Q$13,4,0)</f>
        <v>31.476683937823815</v>
      </c>
      <c r="R14" s="46"/>
      <c r="S14" s="51"/>
      <c r="T14" s="52"/>
      <c r="U14" s="46"/>
      <c r="V14" s="46"/>
      <c r="W14" s="46"/>
    </row>
    <row r="15" spans="1:23" ht="16.2" x14ac:dyDescent="0.3">
      <c r="A15" s="53"/>
      <c r="B15" s="240" t="s">
        <v>120</v>
      </c>
      <c r="C15" s="240"/>
      <c r="D15" s="240"/>
      <c r="E15" s="240"/>
      <c r="F15" s="240"/>
      <c r="G15" s="240"/>
      <c r="H15" s="240"/>
      <c r="I15" s="240"/>
      <c r="J15" s="240"/>
      <c r="K15" s="240"/>
      <c r="L15" s="53"/>
      <c r="M15" s="46"/>
      <c r="N15" s="46"/>
      <c r="O15" s="46"/>
      <c r="P15" s="46"/>
      <c r="Q15" s="46"/>
      <c r="R15" s="46"/>
      <c r="S15" s="51"/>
      <c r="T15" s="52"/>
      <c r="U15" s="46"/>
      <c r="V15" s="46"/>
      <c r="W15" s="46"/>
    </row>
    <row r="16" spans="1:23" ht="16.2" x14ac:dyDescent="0.3">
      <c r="A16" s="240" t="s">
        <v>121</v>
      </c>
      <c r="B16" s="240"/>
      <c r="C16" s="240"/>
      <c r="D16" s="240"/>
      <c r="E16" s="240"/>
      <c r="F16" s="240"/>
      <c r="G16" s="240"/>
      <c r="H16" s="240"/>
      <c r="I16" s="240"/>
      <c r="J16" s="240"/>
      <c r="K16" s="240"/>
      <c r="L16" s="53"/>
      <c r="M16" s="46"/>
      <c r="N16" s="46"/>
      <c r="O16" s="46" t="s">
        <v>122</v>
      </c>
      <c r="P16" s="46"/>
      <c r="Q16" s="46"/>
      <c r="R16" s="46"/>
      <c r="S16" s="51"/>
      <c r="T16" s="52"/>
      <c r="U16" s="46"/>
      <c r="V16" s="46"/>
      <c r="W16" s="46"/>
    </row>
    <row r="17" spans="1:23" ht="16.2" x14ac:dyDescent="0.3">
      <c r="A17" s="53"/>
      <c r="B17" s="53"/>
      <c r="C17" s="53"/>
      <c r="D17" s="53"/>
      <c r="E17" s="53"/>
      <c r="F17" s="53"/>
      <c r="G17" s="53"/>
      <c r="H17" s="53"/>
      <c r="I17" s="53"/>
      <c r="J17" s="53"/>
      <c r="K17" s="53"/>
      <c r="L17" s="53"/>
      <c r="M17" s="46"/>
      <c r="N17" s="46"/>
      <c r="O17" s="46"/>
      <c r="P17" s="46"/>
      <c r="Q17" s="46"/>
      <c r="R17" s="46"/>
      <c r="S17" s="51"/>
      <c r="T17" s="52"/>
      <c r="U17" s="46"/>
      <c r="V17" s="46"/>
      <c r="W17" s="46"/>
    </row>
    <row r="18" spans="1:23" ht="16.2" x14ac:dyDescent="0.3">
      <c r="A18" s="53"/>
      <c r="B18" s="53"/>
      <c r="C18" s="56" t="str">
        <f>IF(AND($V$5&lt;&gt;1,$V$5&lt;&gt;2,$V$5&lt;&gt;3,$V$5&lt;&gt;4,$V$5&lt;&gt;5,$V$5&lt;&gt;6),"SELECT OPT",IF($V$5=1,$T$6,IF($V$5=2,$T$7,IF($V$5=3,$T$8,IF($V$5=4,$T$9,IF($V$5=5,$T$10,IF($V$5=6,$T$11,"SELECT OPT")))))))</f>
        <v>Construção de edifícios.</v>
      </c>
      <c r="D18" s="56"/>
      <c r="E18" s="56"/>
      <c r="F18" s="56"/>
      <c r="G18" s="56"/>
      <c r="H18" s="56"/>
      <c r="I18" s="56"/>
      <c r="J18" s="56"/>
      <c r="K18" s="56"/>
      <c r="L18" s="53"/>
      <c r="M18" s="46"/>
      <c r="N18" s="46"/>
      <c r="O18" s="46"/>
      <c r="P18" s="46"/>
      <c r="Q18" s="46"/>
      <c r="R18" s="46"/>
      <c r="S18" s="51"/>
      <c r="T18" s="52"/>
      <c r="U18" s="46"/>
      <c r="V18" s="46"/>
      <c r="W18" s="46"/>
    </row>
    <row r="19" spans="1:23" ht="16.2" x14ac:dyDescent="0.3">
      <c r="A19" s="53"/>
      <c r="B19" s="53"/>
      <c r="C19" s="53"/>
      <c r="D19" s="53"/>
      <c r="E19" s="53"/>
      <c r="F19" s="53"/>
      <c r="G19" s="53"/>
      <c r="H19" s="53"/>
      <c r="I19" s="53"/>
      <c r="J19" s="53"/>
      <c r="K19" s="53"/>
      <c r="L19" s="53"/>
      <c r="M19" s="46"/>
      <c r="N19" s="46"/>
      <c r="O19" s="46"/>
      <c r="P19" s="46"/>
      <c r="Q19" s="46"/>
      <c r="R19" s="46"/>
      <c r="S19" s="51"/>
      <c r="T19" s="52"/>
      <c r="U19" s="46"/>
      <c r="V19" s="46"/>
      <c r="W19" s="46"/>
    </row>
    <row r="20" spans="1:23" ht="16.2" x14ac:dyDescent="0.3">
      <c r="A20" s="53"/>
      <c r="B20" s="240" t="s">
        <v>123</v>
      </c>
      <c r="C20" s="240"/>
      <c r="D20" s="240"/>
      <c r="E20" s="240"/>
      <c r="F20" s="240"/>
      <c r="G20" s="240"/>
      <c r="H20" s="240"/>
      <c r="I20" s="240"/>
      <c r="J20" s="240"/>
      <c r="K20" s="240"/>
      <c r="L20" s="53"/>
      <c r="M20" s="46"/>
      <c r="N20" s="46"/>
      <c r="O20" s="46"/>
      <c r="P20" s="46"/>
      <c r="Q20" s="46"/>
      <c r="R20" s="46"/>
      <c r="S20" s="51"/>
      <c r="T20" s="52"/>
      <c r="U20" s="46"/>
      <c r="V20" s="46"/>
      <c r="W20" s="46"/>
    </row>
    <row r="21" spans="1:23" ht="16.2" x14ac:dyDescent="0.3">
      <c r="A21" s="53" t="s">
        <v>124</v>
      </c>
      <c r="B21" s="53"/>
      <c r="C21" s="53"/>
      <c r="F21" s="53"/>
      <c r="G21" s="53"/>
      <c r="H21" s="53"/>
      <c r="I21" s="53"/>
      <c r="J21" s="53"/>
      <c r="K21" s="53"/>
      <c r="L21" s="53"/>
      <c r="M21" s="46"/>
      <c r="N21" s="46"/>
      <c r="O21" s="46"/>
      <c r="P21" s="46"/>
      <c r="Q21" s="46"/>
      <c r="R21" s="46"/>
      <c r="S21" s="51"/>
      <c r="T21" s="52"/>
      <c r="U21" s="46"/>
      <c r="V21" s="46"/>
      <c r="W21" s="46"/>
    </row>
    <row r="22" spans="1:23" ht="16.2" x14ac:dyDescent="0.3">
      <c r="A22" s="53"/>
      <c r="B22" s="53"/>
      <c r="C22" s="53"/>
      <c r="D22" s="53"/>
      <c r="E22" s="53"/>
      <c r="F22" s="53"/>
      <c r="G22" s="53"/>
      <c r="H22" s="53"/>
      <c r="I22" s="53"/>
      <c r="J22" s="53"/>
      <c r="K22" s="53"/>
      <c r="L22" s="53"/>
      <c r="M22" s="46"/>
      <c r="N22" s="46"/>
      <c r="O22" s="46"/>
      <c r="P22" s="46"/>
      <c r="Q22" s="46"/>
      <c r="R22" s="46"/>
      <c r="S22" s="51"/>
      <c r="T22" s="52"/>
      <c r="U22" s="46"/>
      <c r="V22" s="46"/>
      <c r="W22" s="46"/>
    </row>
    <row r="23" spans="1:23" ht="16.2" x14ac:dyDescent="0.3">
      <c r="A23" s="53"/>
      <c r="B23" s="53"/>
      <c r="C23" s="53"/>
      <c r="D23" s="53"/>
      <c r="E23" s="53"/>
      <c r="F23" s="53"/>
      <c r="G23" s="53"/>
      <c r="H23" s="53"/>
      <c r="I23" s="53"/>
      <c r="J23" s="53"/>
      <c r="K23" s="53"/>
      <c r="L23" s="53"/>
      <c r="M23" s="46"/>
      <c r="N23" s="46"/>
      <c r="O23" s="46"/>
      <c r="P23" s="46"/>
      <c r="Q23" s="46"/>
      <c r="R23" s="46"/>
      <c r="S23" s="51"/>
      <c r="T23" s="52"/>
      <c r="U23" s="46"/>
      <c r="V23" s="46"/>
      <c r="W23" s="46"/>
    </row>
    <row r="24" spans="1:23" ht="16.8" thickBot="1" x14ac:dyDescent="0.35">
      <c r="A24" s="53"/>
      <c r="B24" s="53"/>
      <c r="C24" s="53"/>
      <c r="D24" s="53"/>
      <c r="E24" s="53"/>
      <c r="F24" s="53"/>
      <c r="G24" s="53"/>
      <c r="H24" s="53"/>
      <c r="I24" s="53"/>
      <c r="J24" s="53"/>
      <c r="K24" s="53"/>
      <c r="L24" s="53"/>
      <c r="M24" s="46"/>
      <c r="N24" s="46"/>
      <c r="O24" s="46"/>
      <c r="P24" s="46"/>
      <c r="Q24" s="46"/>
      <c r="R24" s="46"/>
      <c r="S24" s="51"/>
      <c r="T24" s="52"/>
      <c r="U24" s="46"/>
      <c r="V24" s="46"/>
      <c r="W24" s="46"/>
    </row>
    <row r="25" spans="1:23" ht="17.399999999999999" thickTop="1" thickBot="1" x14ac:dyDescent="0.35">
      <c r="A25" s="241" t="s">
        <v>125</v>
      </c>
      <c r="B25" s="241"/>
      <c r="C25" s="241"/>
      <c r="D25" s="241"/>
      <c r="E25" s="242" t="s">
        <v>126</v>
      </c>
      <c r="F25" s="242"/>
      <c r="G25" s="242"/>
      <c r="H25" s="242"/>
      <c r="I25" s="242"/>
      <c r="J25" s="242"/>
      <c r="K25" s="243" t="s">
        <v>127</v>
      </c>
      <c r="L25" s="243"/>
      <c r="M25" s="46"/>
      <c r="N25" s="46"/>
      <c r="O25" s="46"/>
      <c r="P25" s="46"/>
      <c r="Q25" s="46"/>
      <c r="R25" s="46"/>
      <c r="S25" s="51"/>
      <c r="T25" s="52"/>
      <c r="U25" s="46"/>
      <c r="V25" s="46"/>
      <c r="W25" s="46"/>
    </row>
    <row r="26" spans="1:23" ht="17.399999999999999" thickTop="1" thickBot="1" x14ac:dyDescent="0.35">
      <c r="A26" s="241"/>
      <c r="B26" s="241"/>
      <c r="C26" s="241"/>
      <c r="D26" s="241"/>
      <c r="E26" s="244" t="s">
        <v>107</v>
      </c>
      <c r="F26" s="244"/>
      <c r="G26" s="244" t="s">
        <v>108</v>
      </c>
      <c r="H26" s="244"/>
      <c r="I26" s="244" t="s">
        <v>109</v>
      </c>
      <c r="J26" s="244"/>
      <c r="K26" s="243"/>
      <c r="L26" s="243"/>
      <c r="M26" s="46"/>
      <c r="N26" s="46"/>
      <c r="O26" s="46"/>
      <c r="P26" s="46"/>
      <c r="Q26" s="46"/>
      <c r="R26" s="46"/>
      <c r="S26" s="51"/>
      <c r="T26" s="52"/>
      <c r="U26" s="46"/>
      <c r="V26" s="46"/>
      <c r="W26" s="46"/>
    </row>
    <row r="27" spans="1:23" ht="16.8" thickTop="1" x14ac:dyDescent="0.3">
      <c r="A27" s="236" t="s">
        <v>128</v>
      </c>
      <c r="B27" s="236"/>
      <c r="C27" s="236"/>
      <c r="D27" s="62" t="s">
        <v>129</v>
      </c>
      <c r="E27" s="237">
        <f>IF(AND($V$5&lt;&gt;1,$V$5&lt;&gt;2,$V$5&lt;&gt;3,$V$5&lt;&gt;4,$V$5&lt;&gt;5,$V$5&lt;&gt;6),"SELECT OPT",IF($V$5=1,3,IF($V$5=2,3.8,IF($V$5=3,3.43,IF($V$5=4,5.29,IF($V$5=5,4,IF($V$5=6,1.5,"SELECT OPT")))))))</f>
        <v>3</v>
      </c>
      <c r="F27" s="237"/>
      <c r="G27" s="237">
        <f>IF(AND($V$5&lt;&gt;1,$V$5&lt;&gt;2,$V$5&lt;&gt;3,$V$5&lt;&gt;4,$V$5&lt;&gt;5,$V$5&lt;&gt;6),"SELECT OPT",IF($V$5=1,4,IF($V$5=2,4.01,IF($V$5=3,4.93,IF($V$5=4,5.92,IF($V$5=5,5.52,IF($V$5=6,3.45,"SELECT OPT")))))))</f>
        <v>4</v>
      </c>
      <c r="H27" s="237"/>
      <c r="I27" s="237">
        <f>IF(AND($V$5&lt;&gt;1,$V$5&lt;&gt;2,$V$5&lt;&gt;3,$V$5&lt;&gt;4,$V$5&lt;&gt;5,$V$5&lt;&gt;6),"SELECT OPT",IF($V$5=1,5.5,IF($V$5=2,4.67,IF($V$5=3,6.71,IF($V$5=4,7.93,IF($V$5=5,7.85,IF($V$5=6,4.49,"SELECT OPT")))))))</f>
        <v>5.5</v>
      </c>
      <c r="J27" s="237"/>
      <c r="K27" s="238">
        <v>3</v>
      </c>
      <c r="L27" s="238"/>
      <c r="M27" s="46"/>
      <c r="N27" s="46"/>
      <c r="O27" s="46"/>
      <c r="P27" s="46"/>
      <c r="Q27" s="46"/>
      <c r="R27" s="46"/>
      <c r="S27" s="51"/>
      <c r="T27" s="52"/>
      <c r="U27" s="46"/>
      <c r="V27" s="46"/>
      <c r="W27" s="46"/>
    </row>
    <row r="28" spans="1:23" ht="16.2" x14ac:dyDescent="0.3">
      <c r="A28" s="221" t="s">
        <v>130</v>
      </c>
      <c r="B28" s="221"/>
      <c r="C28" s="221"/>
      <c r="D28" s="63" t="s">
        <v>131</v>
      </c>
      <c r="E28" s="222">
        <v>0.8</v>
      </c>
      <c r="F28" s="222"/>
      <c r="G28" s="222">
        <f>IF(AND($V$5&lt;&gt;1,$V$5&lt;&gt;2,$V$5&lt;&gt;3,$V$5&lt;&gt;4,$V$5&lt;&gt;5,$V$5&lt;&gt;6),"SELECT OPT",IF($V$5=1,0.8,IF($V$5=2,0.4,IF($V$5=3,0.49,IF($V$5=4,0.51,IF($V$5=5,1.22,IF($V$5=6,0.48,"SELECT OPT")))))))</f>
        <v>0.8</v>
      </c>
      <c r="H28" s="222"/>
      <c r="I28" s="222">
        <f>IF(AND($V$5&lt;&gt;1,$V$5&lt;&gt;2,$V$5&lt;&gt;3,$V$5&lt;&gt;4,$V$5&lt;&gt;5,$V$5&lt;&gt;6),"SELECT OPT",IF($V$5=1,1,IF($V$5=2,0.74,IF($V$5=3,0.75,IF($V$5=4,0.56,IF($V$5=5,1.99,IF($V$5=6,0.82,"SELECT OPT")))))))</f>
        <v>1</v>
      </c>
      <c r="J28" s="222"/>
      <c r="K28" s="223">
        <v>0.8</v>
      </c>
      <c r="L28" s="223"/>
      <c r="M28" s="46"/>
      <c r="N28" s="46"/>
      <c r="O28" s="46"/>
      <c r="P28" s="46"/>
      <c r="Q28" s="46"/>
      <c r="R28" s="46"/>
      <c r="S28" s="51"/>
      <c r="T28" s="52"/>
      <c r="U28" s="46"/>
      <c r="V28" s="46"/>
      <c r="W28" s="46"/>
    </row>
    <row r="29" spans="1:23" ht="16.2" x14ac:dyDescent="0.3">
      <c r="A29" s="221" t="s">
        <v>132</v>
      </c>
      <c r="B29" s="221"/>
      <c r="C29" s="221"/>
      <c r="D29" s="63" t="s">
        <v>133</v>
      </c>
      <c r="E29" s="222">
        <f>IF(AND($V$5&lt;&gt;1,$V$5&lt;&gt;2,$V$5&lt;&gt;3,$V$5&lt;&gt;4,$V$5&lt;&gt;5,$V$5&lt;&gt;6),"SELECT OPT",IF($V$5=1,0.97,IF($V$5=2,0.5,IF($V$5=3,1,IF($V$5=4,1,IF($V$5=5,1.46,IF($V$5=6,0.56,"SELECT OPT")))))))</f>
        <v>0.97</v>
      </c>
      <c r="F29" s="222"/>
      <c r="G29" s="222">
        <f>IF(AND($V$5&lt;&gt;1,$V$5&lt;&gt;2,$V$5&lt;&gt;3,$V$5&lt;&gt;4,$V$5&lt;&gt;5,$V$5&lt;&gt;6),"SELECT OPT",IF($V$5=1,1.27,IF($V$5=2,0.56,IF($V$5=3,1.39,IF($V$5=4,1.48,IF($V$5=5,2.32,IF($V$5=6,0.85,"SELECT OPT")))))))</f>
        <v>1.27</v>
      </c>
      <c r="H29" s="222"/>
      <c r="I29" s="222">
        <f>IF(AND($V$5&lt;&gt;1,$V$5&lt;&gt;2,$V$5&lt;&gt;3,$V$5&lt;&gt;4,$V$5&lt;&gt;5,$V$5&lt;&gt;6),"SELECT OPT",IF($V$5=1,1.27,IF($V$5=2,0.97,IF($V$5=3,1.74,IF($V$5=4,1.97,IF($V$5=5,3.16,IF($V$5=6,0.89,"SELECT OPT")))))))</f>
        <v>1.27</v>
      </c>
      <c r="J29" s="222"/>
      <c r="K29" s="223">
        <v>0.97</v>
      </c>
      <c r="L29" s="223"/>
      <c r="M29" s="46"/>
      <c r="N29" s="46"/>
      <c r="O29" s="46"/>
      <c r="P29" s="46"/>
      <c r="Q29" s="46"/>
      <c r="R29" s="46"/>
      <c r="S29" s="51"/>
      <c r="T29" s="52"/>
      <c r="U29" s="46"/>
      <c r="V29" s="46"/>
      <c r="W29" s="46"/>
    </row>
    <row r="30" spans="1:23" ht="16.2" x14ac:dyDescent="0.3">
      <c r="A30" s="221" t="s">
        <v>134</v>
      </c>
      <c r="B30" s="221"/>
      <c r="C30" s="221"/>
      <c r="D30" s="63" t="s">
        <v>135</v>
      </c>
      <c r="E30" s="222">
        <f>IF(AND($V$5&lt;&gt;1,$V$5&lt;&gt;2,$V$5&lt;&gt;3,$V$5&lt;&gt;4,$V$5&lt;&gt;5,$V$5&lt;&gt;6),"SELECT OPT",IF($V$5=1,0.59,IF($V$5=2,1.02,IF($V$5=3,0.94,IF($V$5=4,1.01,IF($V$5=5,0.94,IF($V$5=6,0.85,"SELECT OPT")))))))</f>
        <v>0.59</v>
      </c>
      <c r="F30" s="222"/>
      <c r="G30" s="222">
        <f>IF(AND($V$5&lt;&gt;1,$V$5&lt;&gt;2,$V$5&lt;&gt;3,$V$5&lt;&gt;4,$V$5&lt;&gt;5,$V$5&lt;&gt;6),"SELECT OPT",IF($V$5=1,1.23,IF($V$5=2,1.11,IF($V$5=3,0.99,IF($V$5=4,1.07,IF($V$5=5,1.02,IF($V$5=6,0.85,"SELECT OPT")))))))</f>
        <v>1.23</v>
      </c>
      <c r="H30" s="222"/>
      <c r="I30" s="222">
        <f>IF(AND($V$5&lt;&gt;1,$V$5&lt;&gt;2,$V$5&lt;&gt;3,$V$5&lt;&gt;4,$V$5&lt;&gt;5,$V$5&lt;&gt;6),"SELECT OPT",IF($V$5=1,1.39,IF($V$5=2,1.21,IF($V$5=3,1.17,IF($V$5=4,1.11,IF($V$5=5,1.33,IF($V$5=6,1.11,"SELECT OPT")))))))</f>
        <v>1.39</v>
      </c>
      <c r="J30" s="222"/>
      <c r="K30" s="223">
        <v>0.59</v>
      </c>
      <c r="L30" s="223"/>
      <c r="M30" s="46"/>
      <c r="N30" s="46"/>
      <c r="O30" s="46"/>
      <c r="P30" s="46"/>
      <c r="Q30" s="46"/>
      <c r="R30" s="46"/>
      <c r="S30" s="51"/>
      <c r="T30" s="52"/>
      <c r="U30" s="46"/>
      <c r="V30" s="46"/>
      <c r="W30" s="46"/>
    </row>
    <row r="31" spans="1:23" ht="16.2" x14ac:dyDescent="0.3">
      <c r="A31" s="230" t="s">
        <v>136</v>
      </c>
      <c r="B31" s="230"/>
      <c r="C31" s="230"/>
      <c r="D31" s="64" t="s">
        <v>137</v>
      </c>
      <c r="E31" s="231">
        <f>IF(AND($V$5&lt;&gt;1,$V$5&lt;&gt;2,$V$5&lt;&gt;3,$V$5&lt;&gt;4,$V$5&lt;&gt;5,$V$5&lt;&gt;6),"SELECT OPT",IF($V$5=1,6.16,IF($V$5=2,6.64,IF($V$5=3,6.74,IF($V$5=4,8,IF($V$5=5,7.14,IF($V$5=6,3.5,"SELECT OPT")))))))</f>
        <v>6.16</v>
      </c>
      <c r="F31" s="231"/>
      <c r="G31" s="231">
        <f>IF(AND($V$5&lt;&gt;1,$V$5&lt;&gt;2,$V$5&lt;&gt;3,$V$5&lt;&gt;4,$V$5&lt;&gt;5,$V$5&lt;&gt;6),"SELECT OPT",IF($V$5=1,7.4,IF($V$5=2,7.3,IF($V$5=3,8.04,IF($V$5=4,8.31,IF($V$5=5,8.4,IF($V$5=6,5.11,"SELECT OPT")))))))</f>
        <v>7.4</v>
      </c>
      <c r="H31" s="231"/>
      <c r="I31" s="231">
        <f>IF(AND($V$5&lt;&gt;1,$V$5&lt;&gt;2,$V$5&lt;&gt;3,$V$5&lt;&gt;4,$V$5&lt;&gt;5,$V$5&lt;&gt;6),"SELECT OPT",IF($V$5=1,8.96,IF($V$5=2,8.69,IF($V$5=3,9.4,IF($V$5=4,9.51,IF($V$5=5,10.43,IF($V$5=6,6.22,"SELECT OPT")))))))</f>
        <v>8.9600000000000009</v>
      </c>
      <c r="J31" s="231"/>
      <c r="K31" s="232">
        <v>6.16</v>
      </c>
      <c r="L31" s="232"/>
      <c r="M31" s="46"/>
      <c r="N31" s="46"/>
      <c r="O31" s="46"/>
      <c r="P31" s="46"/>
      <c r="Q31" s="46"/>
      <c r="R31" s="46"/>
      <c r="S31" s="51"/>
      <c r="T31" s="52"/>
      <c r="U31" s="46"/>
      <c r="V31" s="46"/>
      <c r="W31" s="46"/>
    </row>
    <row r="32" spans="1:23" ht="16.2" x14ac:dyDescent="0.3">
      <c r="A32" s="233" t="s">
        <v>138</v>
      </c>
      <c r="B32" s="233"/>
      <c r="C32" s="233"/>
      <c r="D32" s="65" t="s">
        <v>139</v>
      </c>
      <c r="E32" s="234">
        <f>SUM(E33:F36)</f>
        <v>9.65</v>
      </c>
      <c r="F32" s="234"/>
      <c r="G32" s="234">
        <f>SUM(G33:H36)</f>
        <v>11.15</v>
      </c>
      <c r="H32" s="234"/>
      <c r="I32" s="234">
        <f>SUM(I33:J36)</f>
        <v>13.15</v>
      </c>
      <c r="J32" s="234"/>
      <c r="K32" s="235">
        <f>ROUND(SUM(K33:L36),2)</f>
        <v>13.15</v>
      </c>
      <c r="L32" s="235"/>
      <c r="M32" s="46"/>
      <c r="N32" s="46"/>
      <c r="O32" s="46"/>
      <c r="P32" s="46"/>
      <c r="Q32" s="66"/>
      <c r="R32" s="46"/>
      <c r="S32" s="51"/>
      <c r="T32" s="52"/>
      <c r="U32" s="46"/>
      <c r="V32" s="46"/>
      <c r="W32" s="46"/>
    </row>
    <row r="33" spans="1:23" ht="16.2" x14ac:dyDescent="0.3">
      <c r="A33" s="227" t="s">
        <v>140</v>
      </c>
      <c r="B33" s="227"/>
      <c r="C33" s="227"/>
      <c r="D33" s="67"/>
      <c r="E33" s="228">
        <v>3</v>
      </c>
      <c r="F33" s="228"/>
      <c r="G33" s="228">
        <v>3</v>
      </c>
      <c r="H33" s="228"/>
      <c r="I33" s="228">
        <v>3</v>
      </c>
      <c r="J33" s="228"/>
      <c r="K33" s="229">
        <v>3</v>
      </c>
      <c r="L33" s="229"/>
      <c r="M33" s="46"/>
      <c r="N33" s="46"/>
      <c r="O33" s="46"/>
      <c r="P33" s="46"/>
      <c r="Q33" s="66"/>
      <c r="R33" s="46"/>
      <c r="S33" s="51"/>
      <c r="T33" s="52"/>
      <c r="U33" s="46"/>
      <c r="V33" s="46"/>
      <c r="W33" s="46"/>
    </row>
    <row r="34" spans="1:23" ht="16.2" x14ac:dyDescent="0.3">
      <c r="A34" s="221" t="s">
        <v>141</v>
      </c>
      <c r="B34" s="221"/>
      <c r="C34" s="221"/>
      <c r="D34" s="68"/>
      <c r="E34" s="222">
        <v>0.65</v>
      </c>
      <c r="F34" s="222"/>
      <c r="G34" s="222">
        <v>0.65</v>
      </c>
      <c r="H34" s="222"/>
      <c r="I34" s="222">
        <v>0.65</v>
      </c>
      <c r="J34" s="222"/>
      <c r="K34" s="223">
        <v>0.65</v>
      </c>
      <c r="L34" s="223"/>
      <c r="M34" s="46"/>
      <c r="N34" s="46"/>
      <c r="O34" s="46"/>
      <c r="P34" s="46"/>
      <c r="Q34" s="66"/>
      <c r="R34" s="46"/>
      <c r="S34" s="51"/>
      <c r="T34" s="52"/>
      <c r="U34" s="46"/>
      <c r="V34" s="46"/>
      <c r="W34" s="46"/>
    </row>
    <row r="35" spans="1:23" ht="16.2" x14ac:dyDescent="0.3">
      <c r="A35" s="221" t="s">
        <v>142</v>
      </c>
      <c r="B35" s="221"/>
      <c r="C35" s="221"/>
      <c r="D35" s="68"/>
      <c r="E35" s="222">
        <f>IF(AND($V$5&lt;&gt;1,$V$5&lt;&gt;2,$V$5&lt;&gt;3,$V$5&lt;&gt;4,$V$5&lt;&gt;5,$V$5&lt;&gt;6),"SELECT OPT",IF($V$5=1,1.5,IF($V$5=2,1.5,IF($V$5=3,1.5,IF($V$5=4,1.5,IF($V$5=5,1.5,IF($V$5=6,0,"SELECT OPT")))))))</f>
        <v>1.5</v>
      </c>
      <c r="F35" s="222"/>
      <c r="G35" s="222">
        <f>IF(AND($V$5&lt;&gt;1,$V$5&lt;&gt;2,$V$5&lt;&gt;3,$V$5&lt;&gt;4,$V$5&lt;&gt;5,$V$5&lt;&gt;6),"SELECT OPT",IF($V$5=1,3,IF($V$5=2,3,IF($V$5=3,3,IF($V$5=4,3,IF($V$5=5,3,IF($V$5=6,0,"SELECT OPT")))))))</f>
        <v>3</v>
      </c>
      <c r="H35" s="222"/>
      <c r="I35" s="222">
        <f>IF(AND($V$5&lt;&gt;1,$V$5&lt;&gt;2,$V$5&lt;&gt;3,$V$5&lt;&gt;4,$V$5&lt;&gt;5,$V$5&lt;&gt;6),"SELECT OPT",IF($V$5=1,5,IF($V$5=2,5,IF($V$5=3,5,IF($V$5=4,5,IF($V$5=5,5,IF($V$5=6,0,"SELECT OPT")))))))</f>
        <v>5</v>
      </c>
      <c r="J35" s="222"/>
      <c r="K35" s="223">
        <v>5</v>
      </c>
      <c r="L35" s="223"/>
      <c r="M35" s="46"/>
      <c r="N35" s="46"/>
      <c r="O35" s="46"/>
      <c r="P35" s="46"/>
      <c r="Q35" s="46"/>
      <c r="R35" s="46"/>
      <c r="S35" s="51"/>
      <c r="T35" s="52"/>
      <c r="U35" s="46"/>
      <c r="V35" s="46"/>
      <c r="W35" s="46"/>
    </row>
    <row r="36" spans="1:23" ht="16.8" thickBot="1" x14ac:dyDescent="0.35">
      <c r="A36" s="224" t="s">
        <v>143</v>
      </c>
      <c r="B36" s="224"/>
      <c r="C36" s="224"/>
      <c r="D36" s="69"/>
      <c r="E36" s="225">
        <f>IF(V1=1,4.5,IF(V1=2,0,""))</f>
        <v>4.5</v>
      </c>
      <c r="F36" s="225"/>
      <c r="G36" s="225">
        <f>IF(V1=1,4.5,IF(V1=2,0,""))</f>
        <v>4.5</v>
      </c>
      <c r="H36" s="225"/>
      <c r="I36" s="225">
        <f>IF(V1=1,4.5,IF(V1=2,0,""))</f>
        <v>4.5</v>
      </c>
      <c r="J36" s="225"/>
      <c r="K36" s="226">
        <v>4.5</v>
      </c>
      <c r="L36" s="226"/>
      <c r="M36" s="46"/>
      <c r="N36" s="46"/>
      <c r="O36" s="46"/>
      <c r="P36" s="46"/>
      <c r="Q36" s="46"/>
      <c r="R36" s="46"/>
      <c r="S36" s="51"/>
      <c r="T36" s="52"/>
      <c r="U36" s="46"/>
      <c r="V36" s="46"/>
      <c r="W36" s="46"/>
    </row>
    <row r="37" spans="1:23" ht="17.399999999999999" thickTop="1" thickBot="1" x14ac:dyDescent="0.35">
      <c r="A37" s="218" t="s">
        <v>144</v>
      </c>
      <c r="B37" s="218"/>
      <c r="C37" s="218"/>
      <c r="D37" s="61"/>
      <c r="E37" s="219">
        <f>IF(AND($V$5&lt;&gt;1,$V$5&lt;&gt;2,$V$5&lt;&gt;3,$V$5&lt;&gt;4,$V$5&lt;&gt;5,$V$5&lt;&gt;6),"SELECT OPT",$O$14)</f>
        <v>26.333691200885468</v>
      </c>
      <c r="F37" s="219"/>
      <c r="G37" s="219">
        <f>IF(AND($V$5&lt;&gt;1,$V$5&lt;&gt;2,$V$5&lt;&gt;3,$V$5&lt;&gt;4,$V$5&lt;&gt;5,$V$5&lt;&gt;6),"SELECT OPT",$P$14)</f>
        <v>28.30503095104109</v>
      </c>
      <c r="H37" s="219"/>
      <c r="I37" s="219">
        <f>IF(AND($V$5&lt;&gt;1,$V$5&lt;&gt;2,$V$5&lt;&gt;3,$V$5&lt;&gt;4,$V$5&lt;&gt;5,$V$5&lt;&gt;6),"SELECT OPT",$Q$14)</f>
        <v>31.476683937823815</v>
      </c>
      <c r="J37" s="219"/>
      <c r="K37" s="220">
        <f>ROUND(((((1+K27/100+K28/100+K29/100)*(1+K30/100)*(1+K31/100))/(1-K32/100))-1)*100,2)</f>
        <v>28.82</v>
      </c>
      <c r="L37" s="220"/>
      <c r="M37" s="46"/>
      <c r="N37" s="46"/>
      <c r="O37" s="46"/>
      <c r="P37" s="46"/>
      <c r="Q37" s="46"/>
      <c r="R37" s="46"/>
      <c r="S37" s="51"/>
      <c r="T37" s="52"/>
      <c r="U37" s="46"/>
      <c r="V37" s="46"/>
      <c r="W37" s="46"/>
    </row>
    <row r="38" spans="1:23" ht="16.8" thickTop="1" x14ac:dyDescent="0.3">
      <c r="A38" s="70"/>
      <c r="B38" s="70"/>
      <c r="C38" s="70"/>
      <c r="D38" s="70"/>
      <c r="E38" s="71"/>
      <c r="F38" s="71"/>
      <c r="G38" s="71"/>
      <c r="H38" s="71"/>
      <c r="I38" s="71"/>
      <c r="J38" s="71"/>
      <c r="K38" s="71"/>
      <c r="L38" s="71"/>
      <c r="M38" s="46"/>
      <c r="N38" s="46"/>
      <c r="O38" s="46"/>
      <c r="P38" s="46"/>
      <c r="Q38" s="46"/>
      <c r="R38" s="46"/>
      <c r="S38" s="51"/>
      <c r="T38" s="52"/>
      <c r="U38" s="46"/>
      <c r="V38" s="46"/>
      <c r="W38" s="46"/>
    </row>
    <row r="39" spans="1:23" ht="16.2" x14ac:dyDescent="0.3">
      <c r="A39" s="72" t="s">
        <v>145</v>
      </c>
      <c r="B39" s="72"/>
      <c r="C39" s="72" t="s">
        <v>146</v>
      </c>
      <c r="D39" s="72" t="s">
        <v>147</v>
      </c>
      <c r="E39" s="72"/>
      <c r="F39" s="72"/>
      <c r="G39" s="72"/>
      <c r="H39" s="72"/>
      <c r="I39" s="72"/>
      <c r="J39" s="72"/>
      <c r="K39" s="72"/>
      <c r="L39" s="72"/>
      <c r="M39" s="46"/>
      <c r="N39" s="46"/>
      <c r="O39" s="46"/>
      <c r="P39" s="46"/>
      <c r="Q39" s="46"/>
      <c r="R39" s="46"/>
      <c r="S39" s="51"/>
      <c r="T39" s="52"/>
      <c r="U39" s="46"/>
      <c r="V39" s="46"/>
      <c r="W39" s="46"/>
    </row>
    <row r="40" spans="1:23" ht="16.2" x14ac:dyDescent="0.3">
      <c r="A40" s="73"/>
      <c r="B40" s="73"/>
      <c r="C40" s="73" t="s">
        <v>148</v>
      </c>
      <c r="D40" s="73" t="s">
        <v>149</v>
      </c>
      <c r="E40" s="73"/>
      <c r="F40" s="73"/>
      <c r="G40" s="73"/>
      <c r="H40" s="73"/>
      <c r="I40" s="73"/>
      <c r="J40" s="73"/>
      <c r="K40" s="73"/>
      <c r="L40" s="73"/>
      <c r="M40" s="46"/>
      <c r="N40" s="46"/>
      <c r="O40" s="46"/>
      <c r="P40" s="46"/>
      <c r="Q40" s="46"/>
      <c r="R40" s="46"/>
      <c r="S40" s="51"/>
      <c r="T40" s="52"/>
      <c r="U40" s="46"/>
      <c r="V40" s="46"/>
      <c r="W40" s="46"/>
    </row>
    <row r="41" spans="1:23" ht="16.2" x14ac:dyDescent="0.3">
      <c r="A41" s="46"/>
      <c r="B41" s="46"/>
      <c r="C41" s="46"/>
      <c r="D41" s="46"/>
      <c r="E41" s="46"/>
      <c r="F41" s="46"/>
      <c r="G41" s="46"/>
      <c r="H41" s="46"/>
      <c r="I41" s="46"/>
      <c r="J41" s="46"/>
      <c r="K41" s="46"/>
      <c r="L41" s="46"/>
      <c r="M41" s="46"/>
      <c r="N41" s="46"/>
      <c r="O41" s="46"/>
      <c r="P41" s="46"/>
      <c r="Q41" s="46"/>
      <c r="R41" s="46"/>
      <c r="S41" s="51"/>
      <c r="T41" s="52"/>
      <c r="U41" s="46"/>
      <c r="V41" s="46"/>
      <c r="W41" s="46"/>
    </row>
    <row r="42" spans="1:23" ht="16.2" x14ac:dyDescent="0.3">
      <c r="A42" s="3"/>
      <c r="B42" s="109" t="str">
        <f>ORCAMENTO!B17</f>
        <v>ANANINDEUA(PA), 15 DE MAIO DE 2025</v>
      </c>
      <c r="C42" s="74"/>
      <c r="D42" s="74"/>
      <c r="E42" s="74"/>
      <c r="F42" s="46"/>
      <c r="G42" s="46"/>
      <c r="H42" s="46"/>
      <c r="I42" s="46"/>
      <c r="J42" s="46"/>
      <c r="K42" s="46"/>
      <c r="L42" s="46"/>
      <c r="M42" s="46"/>
      <c r="N42" s="46"/>
      <c r="O42" s="46"/>
      <c r="P42" s="46"/>
      <c r="Q42" s="46"/>
      <c r="R42" s="46"/>
      <c r="S42" s="51"/>
      <c r="T42" s="52"/>
      <c r="U42" s="46"/>
      <c r="V42" s="46"/>
      <c r="W42" s="46"/>
    </row>
    <row r="43" spans="1:23" ht="54" customHeight="1" x14ac:dyDescent="0.35">
      <c r="A43" s="11"/>
      <c r="B43" s="35"/>
      <c r="C43" s="74"/>
      <c r="D43" s="74"/>
      <c r="E43" s="74"/>
      <c r="F43" s="46"/>
      <c r="G43" s="46"/>
      <c r="H43" s="46"/>
      <c r="I43" s="46"/>
      <c r="J43" s="46"/>
      <c r="K43" s="46"/>
      <c r="L43" s="46"/>
      <c r="M43" s="46"/>
      <c r="N43" s="46"/>
      <c r="O43" s="46"/>
      <c r="P43" s="46"/>
      <c r="Q43" s="46"/>
      <c r="R43" s="46"/>
      <c r="S43" s="51"/>
      <c r="T43" s="52"/>
      <c r="U43" s="46"/>
      <c r="V43" s="46"/>
      <c r="W43" s="46"/>
    </row>
    <row r="44" spans="1:23" ht="16.2" x14ac:dyDescent="0.3">
      <c r="B44" s="11" t="str">
        <f>ORCAMENTO!B21</f>
        <v>RIOL - Serviços de Construções LTDA.</v>
      </c>
      <c r="C44" s="75"/>
      <c r="D44" s="75"/>
      <c r="E44" s="75"/>
      <c r="M44" s="46"/>
      <c r="N44" s="46"/>
      <c r="O44" s="46"/>
      <c r="P44" s="46"/>
      <c r="Q44" s="46"/>
      <c r="R44" s="46"/>
      <c r="S44" s="51"/>
      <c r="T44" s="52"/>
      <c r="U44" s="46"/>
      <c r="V44" s="46"/>
      <c r="W44" s="46"/>
    </row>
    <row r="45" spans="1:23" ht="16.2" x14ac:dyDescent="0.3">
      <c r="B45" s="11" t="str">
        <f>ORCAMENTO!B22</f>
        <v>CNPJ: 09.335.585/0001-75</v>
      </c>
      <c r="M45" s="46"/>
      <c r="N45" s="46"/>
      <c r="O45" s="46"/>
      <c r="P45" s="46"/>
      <c r="Q45" s="46"/>
      <c r="R45" s="46"/>
      <c r="S45" s="51"/>
      <c r="T45" s="52"/>
      <c r="U45" s="46"/>
      <c r="V45" s="46"/>
      <c r="W45" s="46"/>
    </row>
    <row r="46" spans="1:23" ht="16.2" x14ac:dyDescent="0.3">
      <c r="M46" s="46"/>
      <c r="N46" s="46"/>
      <c r="O46" s="46"/>
      <c r="P46" s="46"/>
      <c r="Q46" s="46"/>
      <c r="R46" s="46"/>
      <c r="S46" s="51"/>
      <c r="T46" s="52"/>
      <c r="U46" s="46"/>
      <c r="V46" s="46"/>
      <c r="W46" s="46"/>
    </row>
    <row r="47" spans="1:23" ht="16.2" x14ac:dyDescent="0.3">
      <c r="M47" s="46"/>
      <c r="N47" s="46"/>
      <c r="O47" s="46"/>
      <c r="P47" s="46"/>
      <c r="Q47" s="46"/>
      <c r="R47" s="46"/>
      <c r="S47" s="51"/>
      <c r="T47" s="52"/>
      <c r="U47" s="46"/>
      <c r="V47" s="46"/>
      <c r="W47" s="46"/>
    </row>
    <row r="48" spans="1:23" ht="16.2" x14ac:dyDescent="0.3">
      <c r="M48" s="46"/>
      <c r="N48" s="46"/>
      <c r="O48" s="46"/>
      <c r="P48" s="46"/>
      <c r="Q48" s="46"/>
      <c r="R48" s="46"/>
      <c r="S48" s="51"/>
      <c r="T48" s="52"/>
      <c r="U48" s="46"/>
      <c r="V48" s="46"/>
      <c r="W48" s="46"/>
    </row>
    <row r="49" spans="13:23" ht="16.2" x14ac:dyDescent="0.3">
      <c r="M49" s="76"/>
      <c r="N49" s="46"/>
      <c r="O49" s="46"/>
      <c r="P49" s="46"/>
      <c r="Q49" s="46"/>
      <c r="R49" s="46"/>
      <c r="S49" s="51"/>
      <c r="T49" s="52"/>
      <c r="U49" s="46"/>
      <c r="V49" s="46"/>
      <c r="W49" s="46"/>
    </row>
    <row r="50" spans="13:23" ht="16.2" x14ac:dyDescent="0.3">
      <c r="M50" s="76"/>
      <c r="N50" s="46"/>
      <c r="O50" s="46"/>
      <c r="P50" s="46"/>
      <c r="Q50" s="46"/>
      <c r="R50" s="46"/>
      <c r="S50" s="51"/>
      <c r="T50" s="52"/>
      <c r="U50" s="46"/>
      <c r="V50" s="46"/>
      <c r="W50" s="46"/>
    </row>
    <row r="51" spans="13:23" ht="16.2" x14ac:dyDescent="0.3">
      <c r="M51" s="46"/>
      <c r="N51" s="46"/>
      <c r="O51" s="46"/>
      <c r="P51" s="46"/>
      <c r="Q51" s="46"/>
      <c r="R51" s="46"/>
      <c r="S51" s="51"/>
      <c r="T51" s="52"/>
      <c r="U51" s="46"/>
      <c r="V51" s="46"/>
      <c r="W51" s="46"/>
    </row>
    <row r="52" spans="13:23" ht="16.2" x14ac:dyDescent="0.3">
      <c r="M52" s="46"/>
      <c r="N52" s="77"/>
      <c r="O52" s="77"/>
      <c r="P52" s="77"/>
      <c r="Q52" s="77"/>
      <c r="R52" s="77"/>
      <c r="S52" s="51"/>
      <c r="T52" s="52"/>
      <c r="U52" s="77"/>
      <c r="V52" s="77"/>
      <c r="W52" s="77"/>
    </row>
    <row r="53" spans="13:23" ht="16.2" x14ac:dyDescent="0.3">
      <c r="M53" s="46"/>
      <c r="N53" s="77"/>
      <c r="O53" s="77"/>
      <c r="P53" s="77"/>
      <c r="Q53" s="77"/>
      <c r="R53" s="76"/>
      <c r="S53" s="78"/>
      <c r="T53" s="79"/>
      <c r="U53" s="76"/>
      <c r="V53" s="76"/>
      <c r="W53" s="76"/>
    </row>
    <row r="54" spans="13:23" ht="16.2" x14ac:dyDescent="0.3">
      <c r="M54" s="46"/>
      <c r="N54" s="46"/>
      <c r="O54" s="46"/>
      <c r="P54" s="46"/>
      <c r="Q54" s="46"/>
      <c r="R54" s="80"/>
      <c r="S54" s="78"/>
      <c r="T54" s="79"/>
      <c r="U54" s="80"/>
      <c r="V54" s="80"/>
      <c r="W54" s="80"/>
    </row>
    <row r="55" spans="13:23" ht="16.2" x14ac:dyDescent="0.3">
      <c r="M55" s="46"/>
      <c r="N55" s="80"/>
      <c r="O55" s="80"/>
      <c r="P55" s="80"/>
      <c r="Q55" s="80"/>
      <c r="R55" s="46"/>
      <c r="S55" s="51"/>
      <c r="T55" s="52"/>
      <c r="U55" s="46"/>
      <c r="V55" s="46"/>
      <c r="W55" s="46"/>
    </row>
    <row r="56" spans="13:23" ht="16.2" x14ac:dyDescent="0.3">
      <c r="N56" s="80"/>
      <c r="O56" s="80"/>
      <c r="P56" s="80"/>
      <c r="Q56" s="80"/>
      <c r="R56" s="46"/>
      <c r="S56" s="51"/>
      <c r="T56" s="52"/>
      <c r="U56" s="46"/>
      <c r="V56" s="46"/>
      <c r="W56" s="46"/>
    </row>
    <row r="57" spans="13:23" ht="16.2" x14ac:dyDescent="0.3">
      <c r="N57" s="46"/>
      <c r="O57" s="46"/>
      <c r="P57" s="46"/>
      <c r="Q57" s="46"/>
      <c r="R57" s="46"/>
      <c r="S57" s="51"/>
      <c r="T57" s="52"/>
      <c r="U57" s="46"/>
      <c r="V57" s="46"/>
      <c r="W57" s="46"/>
    </row>
    <row r="58" spans="13:23" ht="16.2" x14ac:dyDescent="0.3">
      <c r="N58" s="46"/>
      <c r="O58" s="46"/>
      <c r="P58" s="46"/>
      <c r="Q58" s="46"/>
      <c r="R58" s="46"/>
      <c r="S58" s="51"/>
      <c r="T58" s="52"/>
      <c r="U58" s="46"/>
      <c r="V58" s="46"/>
      <c r="W58" s="46"/>
    </row>
  </sheetData>
  <mergeCells count="81">
    <mergeCell ref="N5:Q5"/>
    <mergeCell ref="S5:T5"/>
    <mergeCell ref="U5:U11"/>
    <mergeCell ref="V5:V11"/>
    <mergeCell ref="B6:K6"/>
    <mergeCell ref="M6:M12"/>
    <mergeCell ref="N6:P6"/>
    <mergeCell ref="A7:K7"/>
    <mergeCell ref="A9:K9"/>
    <mergeCell ref="B11:K11"/>
    <mergeCell ref="A12:K12"/>
    <mergeCell ref="A1:L2"/>
    <mergeCell ref="S1:T1"/>
    <mergeCell ref="U1:U3"/>
    <mergeCell ref="V1:V3"/>
    <mergeCell ref="B3:L3"/>
    <mergeCell ref="A13:K13"/>
    <mergeCell ref="B15:K15"/>
    <mergeCell ref="A16:K16"/>
    <mergeCell ref="B20:K20"/>
    <mergeCell ref="A25:D26"/>
    <mergeCell ref="E25:J25"/>
    <mergeCell ref="K25:L26"/>
    <mergeCell ref="E26:F26"/>
    <mergeCell ref="G26:H26"/>
    <mergeCell ref="I26:J26"/>
    <mergeCell ref="A28:C28"/>
    <mergeCell ref="E28:F28"/>
    <mergeCell ref="G28:H28"/>
    <mergeCell ref="I28:J28"/>
    <mergeCell ref="K28:L28"/>
    <mergeCell ref="A27:C27"/>
    <mergeCell ref="E27:F27"/>
    <mergeCell ref="G27:H27"/>
    <mergeCell ref="I27:J27"/>
    <mergeCell ref="K27:L27"/>
    <mergeCell ref="A30:C30"/>
    <mergeCell ref="E30:F30"/>
    <mergeCell ref="G30:H30"/>
    <mergeCell ref="I30:J30"/>
    <mergeCell ref="K30:L30"/>
    <mergeCell ref="A29:C29"/>
    <mergeCell ref="E29:F29"/>
    <mergeCell ref="G29:H29"/>
    <mergeCell ref="I29:J29"/>
    <mergeCell ref="K29:L29"/>
    <mergeCell ref="A32:C32"/>
    <mergeCell ref="E32:F32"/>
    <mergeCell ref="G32:H32"/>
    <mergeCell ref="I32:J32"/>
    <mergeCell ref="K32:L32"/>
    <mergeCell ref="A31:C31"/>
    <mergeCell ref="E31:F31"/>
    <mergeCell ref="G31:H31"/>
    <mergeCell ref="I31:J31"/>
    <mergeCell ref="K31:L31"/>
    <mergeCell ref="A34:C34"/>
    <mergeCell ref="E34:F34"/>
    <mergeCell ref="G34:H34"/>
    <mergeCell ref="I34:J34"/>
    <mergeCell ref="K34:L34"/>
    <mergeCell ref="A33:C33"/>
    <mergeCell ref="E33:F33"/>
    <mergeCell ref="G33:H33"/>
    <mergeCell ref="I33:J33"/>
    <mergeCell ref="K33:L33"/>
    <mergeCell ref="A36:C36"/>
    <mergeCell ref="E36:F36"/>
    <mergeCell ref="G36:H36"/>
    <mergeCell ref="I36:J36"/>
    <mergeCell ref="K36:L36"/>
    <mergeCell ref="A35:C35"/>
    <mergeCell ref="E35:F35"/>
    <mergeCell ref="G35:H35"/>
    <mergeCell ref="I35:J35"/>
    <mergeCell ref="K35:L35"/>
    <mergeCell ref="A37:C37"/>
    <mergeCell ref="E37:F37"/>
    <mergeCell ref="G37:H37"/>
    <mergeCell ref="I37:J37"/>
    <mergeCell ref="K37:L37"/>
  </mergeCells>
  <printOptions horizontalCentered="1"/>
  <pageMargins left="0.51180555555555496" right="0.51180555555555496" top="0.39374999999999999" bottom="0.78749999999999998" header="0.51180555555555496" footer="0.51180555555555496"/>
  <pageSetup paperSize="9" scale="79" firstPageNumber="0"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Template/>
  <TotalTime>43</TotalTime>
  <Application>Microsoft Excel</Application>
  <DocSecurity>0</DocSecurity>
  <ScaleCrop>false</ScaleCrop>
  <HeadingPairs>
    <vt:vector size="4" baseType="variant">
      <vt:variant>
        <vt:lpstr>Planilhas</vt:lpstr>
      </vt:variant>
      <vt:variant>
        <vt:i4>7</vt:i4>
      </vt:variant>
      <vt:variant>
        <vt:lpstr>Intervalos Nomeados</vt:lpstr>
      </vt:variant>
      <vt:variant>
        <vt:i4>7</vt:i4>
      </vt:variant>
    </vt:vector>
  </HeadingPairs>
  <TitlesOfParts>
    <vt:vector size="14" baseType="lpstr">
      <vt:lpstr>ORCAMENTO</vt:lpstr>
      <vt:lpstr>ORCDET</vt:lpstr>
      <vt:lpstr>CPU</vt:lpstr>
      <vt:lpstr>CRONOGRAMA</vt:lpstr>
      <vt:lpstr>QUANTIDADES</vt:lpstr>
      <vt:lpstr>ENCARGOS</vt:lpstr>
      <vt:lpstr>BDI</vt:lpstr>
      <vt:lpstr>BDI!Area_de_impressao</vt:lpstr>
      <vt:lpstr>CPU!Area_de_impressao</vt:lpstr>
      <vt:lpstr>CRONOGRAMA!Area_de_impressao</vt:lpstr>
      <vt:lpstr>ENCARGOS!Area_de_impressao</vt:lpstr>
      <vt:lpstr>ORCAMENTO!Area_de_impressao</vt:lpstr>
      <vt:lpstr>ORCDET!Area_de_impressao</vt:lpstr>
      <vt:lpstr>QUANTIDADES!Area_de_impressao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axlsx</dc:creator>
  <dc:description/>
  <cp:lastModifiedBy>SAMSUNG</cp:lastModifiedBy>
  <cp:revision>5</cp:revision>
  <cp:lastPrinted>2025-05-16T15:16:37Z</cp:lastPrinted>
  <dcterms:created xsi:type="dcterms:W3CDTF">2022-02-24T13:57:10Z</dcterms:created>
  <dcterms:modified xsi:type="dcterms:W3CDTF">2025-05-20T15:08:06Z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