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ÃO SEBASTIÃO 2023\PROCESSOS\CONCORRÊNCIAS\CONCORRÊNCIA 3.2023-002-  4 ESCOLAS -ZONA RURAL\TERMOS ADITIVOS\LOTE 01-CAETÉ\5º T.ADITIVO\"/>
    </mc:Choice>
  </mc:AlternateContent>
  <xr:revisionPtr revIDLastSave="0" documentId="8_{46A4991D-EEE1-4815-A3F0-20F9DE97E895}" xr6:coauthVersionLast="47" xr6:coauthVersionMax="47" xr10:uidLastSave="{00000000-0000-0000-0000-000000000000}"/>
  <bookViews>
    <workbookView xWindow="-108" yWindow="-108" windowWidth="23256" windowHeight="12456" tabRatio="574" activeTab="3" xr2:uid="{00000000-000D-0000-FFFF-FFFF00000000}"/>
  </bookViews>
  <sheets>
    <sheet name="SERV ADICIONADOS" sheetId="11" r:id="rId1"/>
    <sheet name="CPU ADITIVOS" sheetId="10" r:id="rId2"/>
    <sheet name="MEMORIA DE CÁLCULO ADITIVOS" sheetId="9" r:id="rId3"/>
    <sheet name="ORCAMENTO" sheetId="1" r:id="rId4"/>
    <sheet name="ORCDET" sheetId="2" r:id="rId5"/>
    <sheet name="CPU" sheetId="3" r:id="rId6"/>
    <sheet name="CRONOGRAMA" sheetId="5" r:id="rId7"/>
    <sheet name="QUANTIDADES" sheetId="8" r:id="rId8"/>
    <sheet name="ENCARGOS" sheetId="7" r:id="rId9"/>
    <sheet name="BDI" sheetId="6" r:id="rId10"/>
  </sheets>
  <definedNames>
    <definedName name="_xlnm.Print_Area" localSheetId="9">BDI!$A$1:$L$45</definedName>
    <definedName name="_xlnm.Print_Area" localSheetId="5">CPU!$A$1:$J$1842</definedName>
    <definedName name="_xlnm.Print_Area" localSheetId="1">'CPU ADITIVOS'!$A$1:$J$219</definedName>
    <definedName name="_xlnm.Print_Area" localSheetId="6">CRONOGRAMA!$A$1:$I$52</definedName>
    <definedName name="_xlnm.Print_Area" localSheetId="8">ENCARGOS!$A$1:$F$50</definedName>
    <definedName name="_xlnm.Print_Area" localSheetId="2">'MEMORIA DE CÁLCULO ADITIVOS'!$A$1:$F$129</definedName>
    <definedName name="_xlnm.Print_Area" localSheetId="3">ORCAMENTO!$A$1:$E$26</definedName>
    <definedName name="_xlnm.Print_Area" localSheetId="4">ORCDET!$A$1:$I$95</definedName>
    <definedName name="_xlnm.Print_Area" localSheetId="7">QUANTIDADES!$A$1:$D$250</definedName>
    <definedName name="_xlnm.Print_Area" localSheetId="0">'SERV ADICIONADOS'!$A$1:$I$86</definedName>
  </definedNames>
  <calcPr calcId="18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81" i="2" l="1"/>
  <c r="I81" i="2"/>
  <c r="G81" i="2"/>
  <c r="B81" i="2"/>
  <c r="C81" i="2"/>
  <c r="D81" i="2"/>
  <c r="E81" i="2"/>
  <c r="A81" i="2"/>
  <c r="F26" i="9"/>
  <c r="E86" i="2"/>
  <c r="C86" i="2"/>
  <c r="D86" i="2"/>
  <c r="B86" i="2"/>
  <c r="E71" i="2"/>
  <c r="C72" i="2"/>
  <c r="D72" i="2"/>
  <c r="F72" i="2"/>
  <c r="B72" i="2"/>
  <c r="E99" i="9" l="1"/>
  <c r="E101" i="9"/>
  <c r="E72" i="2" s="1"/>
  <c r="E118" i="9"/>
  <c r="F13" i="9"/>
  <c r="F11" i="9"/>
  <c r="A93" i="11"/>
  <c r="A92" i="11"/>
  <c r="A88" i="11"/>
  <c r="H86" i="11"/>
  <c r="G86" i="11"/>
  <c r="J85" i="11"/>
  <c r="G84" i="11"/>
  <c r="H84" i="11" s="1"/>
  <c r="F84" i="11"/>
  <c r="J84" i="11" s="1"/>
  <c r="H83" i="11"/>
  <c r="G83" i="11"/>
  <c r="F83" i="11"/>
  <c r="J83" i="11" s="1"/>
  <c r="G82" i="11"/>
  <c r="H82" i="11" s="1"/>
  <c r="F82" i="11"/>
  <c r="J82" i="11" s="1"/>
  <c r="J81" i="11"/>
  <c r="H80" i="11"/>
  <c r="G80" i="11"/>
  <c r="F80" i="11"/>
  <c r="J80" i="11" s="1"/>
  <c r="H79" i="11"/>
  <c r="G79" i="11"/>
  <c r="F79" i="11"/>
  <c r="J79" i="11" s="1"/>
  <c r="G78" i="11"/>
  <c r="H78" i="11" s="1"/>
  <c r="F78" i="11"/>
  <c r="I78" i="11" s="1"/>
  <c r="J77" i="11"/>
  <c r="H76" i="11"/>
  <c r="G76" i="11"/>
  <c r="F76" i="11"/>
  <c r="J76" i="11" s="1"/>
  <c r="G75" i="11"/>
  <c r="H75" i="11" s="1"/>
  <c r="F75" i="11"/>
  <c r="G74" i="11"/>
  <c r="H74" i="11" s="1"/>
  <c r="F74" i="11"/>
  <c r="J74" i="11" s="1"/>
  <c r="J73" i="11"/>
  <c r="H72" i="11"/>
  <c r="G72" i="11"/>
  <c r="F72" i="11"/>
  <c r="G71" i="11"/>
  <c r="H71" i="11" s="1"/>
  <c r="F71" i="11"/>
  <c r="J71" i="11" s="1"/>
  <c r="H70" i="11"/>
  <c r="G70" i="11"/>
  <c r="F70" i="11"/>
  <c r="G69" i="11"/>
  <c r="H69" i="11" s="1"/>
  <c r="F69" i="11"/>
  <c r="J68" i="11"/>
  <c r="J67" i="11"/>
  <c r="H66" i="11"/>
  <c r="G66" i="11"/>
  <c r="F66" i="11"/>
  <c r="G65" i="11"/>
  <c r="H65" i="11" s="1"/>
  <c r="F65" i="11"/>
  <c r="J65" i="11" s="1"/>
  <c r="H64" i="11"/>
  <c r="G64" i="11"/>
  <c r="F64" i="11"/>
  <c r="I64" i="11" s="1"/>
  <c r="G63" i="11"/>
  <c r="H63" i="11" s="1"/>
  <c r="F63" i="11"/>
  <c r="J63" i="11" s="1"/>
  <c r="J62" i="11"/>
  <c r="F61" i="11"/>
  <c r="F60" i="11"/>
  <c r="F59" i="11"/>
  <c r="F58" i="11"/>
  <c r="F57" i="11"/>
  <c r="F56" i="11"/>
  <c r="F55" i="11"/>
  <c r="F54" i="11"/>
  <c r="H53" i="11"/>
  <c r="G53" i="11"/>
  <c r="F53" i="11"/>
  <c r="G52" i="11"/>
  <c r="H52" i="11" s="1"/>
  <c r="F52" i="11"/>
  <c r="J52" i="11" s="1"/>
  <c r="F51" i="11"/>
  <c r="F50" i="11"/>
  <c r="F49" i="11"/>
  <c r="F48" i="11"/>
  <c r="F47" i="11"/>
  <c r="J46" i="11"/>
  <c r="G45" i="11"/>
  <c r="H45" i="11" s="1"/>
  <c r="H44" i="11"/>
  <c r="G44" i="11"/>
  <c r="F44" i="11"/>
  <c r="G43" i="11"/>
  <c r="H43" i="11" s="1"/>
  <c r="H42" i="11"/>
  <c r="G42" i="11"/>
  <c r="F42" i="11"/>
  <c r="I42" i="11" s="1"/>
  <c r="G41" i="11"/>
  <c r="H41" i="11" s="1"/>
  <c r="J40" i="11"/>
  <c r="H39" i="11"/>
  <c r="G39" i="11"/>
  <c r="J38" i="11"/>
  <c r="J37" i="11"/>
  <c r="G36" i="11"/>
  <c r="H36" i="11" s="1"/>
  <c r="F36" i="11"/>
  <c r="J36" i="11" s="1"/>
  <c r="H35" i="11"/>
  <c r="G35" i="11"/>
  <c r="G34" i="11"/>
  <c r="H34" i="11" s="1"/>
  <c r="F34" i="11"/>
  <c r="J34" i="11" s="1"/>
  <c r="H33" i="11"/>
  <c r="G33" i="11"/>
  <c r="J32" i="11"/>
  <c r="G31" i="11"/>
  <c r="H31" i="11" s="1"/>
  <c r="J30" i="11"/>
  <c r="F29" i="11"/>
  <c r="C29" i="11"/>
  <c r="G28" i="11"/>
  <c r="H28" i="11" s="1"/>
  <c r="F28" i="11"/>
  <c r="I28" i="11" s="1"/>
  <c r="H27" i="11"/>
  <c r="G27" i="11"/>
  <c r="F27" i="11"/>
  <c r="J27" i="11" s="1"/>
  <c r="H26" i="11"/>
  <c r="G26" i="11"/>
  <c r="F26" i="11"/>
  <c r="J26" i="11" s="1"/>
  <c r="G25" i="11"/>
  <c r="H25" i="11" s="1"/>
  <c r="F25" i="11"/>
  <c r="G24" i="11"/>
  <c r="F24" i="11"/>
  <c r="J23" i="11"/>
  <c r="F22" i="11"/>
  <c r="F21" i="11"/>
  <c r="J20" i="11"/>
  <c r="J19" i="11"/>
  <c r="G18" i="11"/>
  <c r="H18" i="11" s="1"/>
  <c r="F18" i="11"/>
  <c r="J17" i="11"/>
  <c r="F16" i="11"/>
  <c r="J15" i="11"/>
  <c r="J13" i="11"/>
  <c r="J12" i="11"/>
  <c r="H11" i="11"/>
  <c r="G11" i="11"/>
  <c r="H10" i="11"/>
  <c r="G10" i="11"/>
  <c r="L9" i="11"/>
  <c r="J9" i="11"/>
  <c r="D9" i="11"/>
  <c r="L8" i="11"/>
  <c r="J8" i="11"/>
  <c r="H7" i="11"/>
  <c r="G7" i="11"/>
  <c r="F7" i="11"/>
  <c r="J7" i="11" s="1"/>
  <c r="J6" i="11"/>
  <c r="I3" i="11"/>
  <c r="E3" i="11"/>
  <c r="A3" i="11"/>
  <c r="I26" i="11" l="1"/>
  <c r="I52" i="11"/>
  <c r="I25" i="11"/>
  <c r="J24" i="11"/>
  <c r="I36" i="11"/>
  <c r="I63" i="11"/>
  <c r="I82" i="11"/>
  <c r="I71" i="11"/>
  <c r="I80" i="11"/>
  <c r="I65" i="11"/>
  <c r="I76" i="11"/>
  <c r="I7" i="11"/>
  <c r="I6" i="11" s="1"/>
  <c r="I18" i="11"/>
  <c r="I17" i="11" s="1"/>
  <c r="I27" i="11"/>
  <c r="J42" i="11"/>
  <c r="I84" i="11"/>
  <c r="I79" i="11"/>
  <c r="I34" i="11"/>
  <c r="I69" i="11"/>
  <c r="I83" i="11"/>
  <c r="I77" i="11"/>
  <c r="I70" i="11"/>
  <c r="I72" i="11"/>
  <c r="I53" i="11"/>
  <c r="I44" i="11"/>
  <c r="L10" i="11"/>
  <c r="J18" i="11"/>
  <c r="H24" i="11"/>
  <c r="J64" i="11"/>
  <c r="I66" i="11"/>
  <c r="I75" i="11"/>
  <c r="J25" i="11"/>
  <c r="J28" i="11"/>
  <c r="J53" i="11"/>
  <c r="J69" i="11"/>
  <c r="I24" i="11"/>
  <c r="J70" i="11"/>
  <c r="J44" i="11"/>
  <c r="J66" i="11"/>
  <c r="J72" i="11"/>
  <c r="J75" i="11"/>
  <c r="J78" i="11"/>
  <c r="I74" i="11"/>
  <c r="I68" i="11" l="1"/>
  <c r="I81" i="11"/>
  <c r="I62" i="11"/>
  <c r="G61" i="11"/>
  <c r="G57" i="11"/>
  <c r="G49" i="11"/>
  <c r="G59" i="11"/>
  <c r="G55" i="11"/>
  <c r="G51" i="11"/>
  <c r="G47" i="11"/>
  <c r="G29" i="11"/>
  <c r="G58" i="11"/>
  <c r="G54" i="11"/>
  <c r="G50" i="11"/>
  <c r="G60" i="11"/>
  <c r="G56" i="11"/>
  <c r="G16" i="11"/>
  <c r="G48" i="11"/>
  <c r="G22" i="11"/>
  <c r="G21" i="11"/>
  <c r="G14" i="11"/>
  <c r="I73" i="11"/>
  <c r="I67" i="11" l="1"/>
  <c r="J16" i="11"/>
  <c r="H16" i="11"/>
  <c r="I16" i="11" s="1"/>
  <c r="I15" i="11" s="1"/>
  <c r="H54" i="11"/>
  <c r="I54" i="11" s="1"/>
  <c r="J54" i="11"/>
  <c r="H57" i="11"/>
  <c r="I57" i="11" s="1"/>
  <c r="J57" i="11"/>
  <c r="H21" i="11"/>
  <c r="I21" i="11" s="1"/>
  <c r="J21" i="11"/>
  <c r="H58" i="11"/>
  <c r="I58" i="11" s="1"/>
  <c r="J58" i="11"/>
  <c r="H61" i="11"/>
  <c r="I61" i="11" s="1"/>
  <c r="J61" i="11"/>
  <c r="H22" i="11"/>
  <c r="I22" i="11" s="1"/>
  <c r="J22" i="11"/>
  <c r="H60" i="11"/>
  <c r="I60" i="11" s="1"/>
  <c r="J60" i="11"/>
  <c r="H29" i="11"/>
  <c r="I29" i="11" s="1"/>
  <c r="I23" i="11" s="1"/>
  <c r="J29" i="11"/>
  <c r="H59" i="11"/>
  <c r="I59" i="11" s="1"/>
  <c r="J59" i="11"/>
  <c r="H14" i="11"/>
  <c r="H51" i="11"/>
  <c r="I51" i="11" s="1"/>
  <c r="J51" i="11"/>
  <c r="H56" i="11"/>
  <c r="I56" i="11" s="1"/>
  <c r="J56" i="11"/>
  <c r="H55" i="11"/>
  <c r="I55" i="11" s="1"/>
  <c r="J55" i="11"/>
  <c r="H48" i="11"/>
  <c r="I48" i="11" s="1"/>
  <c r="J48" i="11"/>
  <c r="H50" i="11"/>
  <c r="I50" i="11" s="1"/>
  <c r="J50" i="11"/>
  <c r="H47" i="11"/>
  <c r="I47" i="11" s="1"/>
  <c r="J47" i="11"/>
  <c r="H49" i="11"/>
  <c r="I49" i="11" s="1"/>
  <c r="J49" i="11"/>
  <c r="I20" i="11" l="1"/>
  <c r="I19" i="11" s="1"/>
  <c r="I46" i="11"/>
  <c r="F49" i="9" l="1"/>
  <c r="F33" i="11" s="1"/>
  <c r="F46" i="9"/>
  <c r="F31" i="11" s="1"/>
  <c r="F53" i="9" l="1"/>
  <c r="F35" i="11" s="1"/>
  <c r="J31" i="11"/>
  <c r="I31" i="11"/>
  <c r="I30" i="11" s="1"/>
  <c r="I35" i="11"/>
  <c r="J35" i="11"/>
  <c r="I33" i="11"/>
  <c r="J33" i="11"/>
  <c r="D18" i="9"/>
  <c r="I32" i="11" l="1"/>
  <c r="F16" i="9"/>
  <c r="F14" i="11" s="1"/>
  <c r="A3" i="3"/>
  <c r="E3" i="3"/>
  <c r="G3" i="3"/>
  <c r="I3" i="3"/>
  <c r="A1834" i="3"/>
  <c r="A1838" i="3"/>
  <c r="A1839" i="3"/>
  <c r="F59" i="9"/>
  <c r="F10" i="11"/>
  <c r="G52" i="2"/>
  <c r="G53" i="2"/>
  <c r="J8" i="2"/>
  <c r="J9" i="2"/>
  <c r="J12" i="2"/>
  <c r="J13" i="2"/>
  <c r="J15" i="2"/>
  <c r="J17" i="2"/>
  <c r="J19" i="2"/>
  <c r="J20" i="2"/>
  <c r="J23" i="2"/>
  <c r="J30" i="2"/>
  <c r="J32" i="2"/>
  <c r="J37" i="2"/>
  <c r="J38" i="2"/>
  <c r="J40" i="2"/>
  <c r="J46" i="2"/>
  <c r="J61" i="2"/>
  <c r="J66" i="2"/>
  <c r="J67" i="2"/>
  <c r="J73" i="2"/>
  <c r="J77" i="2"/>
  <c r="J82" i="2"/>
  <c r="J87" i="2"/>
  <c r="D9" i="2"/>
  <c r="F84" i="2"/>
  <c r="F85" i="2"/>
  <c r="F83" i="2"/>
  <c r="F79" i="2"/>
  <c r="F80" i="2"/>
  <c r="F78" i="2"/>
  <c r="F75" i="2"/>
  <c r="F76" i="2"/>
  <c r="F74" i="2"/>
  <c r="F69" i="2"/>
  <c r="F70" i="2"/>
  <c r="F71" i="2"/>
  <c r="F68" i="2"/>
  <c r="F63" i="2"/>
  <c r="F64" i="2"/>
  <c r="F65" i="2"/>
  <c r="F62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47" i="2"/>
  <c r="F44" i="2"/>
  <c r="F42" i="2"/>
  <c r="F36" i="2"/>
  <c r="F35" i="2"/>
  <c r="F34" i="2"/>
  <c r="F33" i="2"/>
  <c r="F29" i="2"/>
  <c r="F28" i="2"/>
  <c r="F27" i="2"/>
  <c r="F26" i="2"/>
  <c r="F25" i="2"/>
  <c r="F24" i="2"/>
  <c r="F22" i="2"/>
  <c r="F21" i="2"/>
  <c r="F18" i="2"/>
  <c r="F16" i="2"/>
  <c r="F7" i="2"/>
  <c r="F62" i="9"/>
  <c r="F31" i="2"/>
  <c r="F14" i="2" l="1"/>
  <c r="F66" i="9"/>
  <c r="F41" i="11"/>
  <c r="F10" i="2"/>
  <c r="F39" i="2"/>
  <c r="F88" i="2" s="1"/>
  <c r="F121" i="9" s="1"/>
  <c r="F39" i="11"/>
  <c r="F11" i="2"/>
  <c r="F11" i="11"/>
  <c r="J14" i="11"/>
  <c r="I14" i="11"/>
  <c r="I13" i="11" s="1"/>
  <c r="I12" i="11" s="1"/>
  <c r="J10" i="11"/>
  <c r="I10" i="11"/>
  <c r="J53" i="2"/>
  <c r="J52" i="2"/>
  <c r="F41" i="2"/>
  <c r="A129" i="9"/>
  <c r="A128" i="9"/>
  <c r="A124" i="9"/>
  <c r="F70" i="9"/>
  <c r="C43" i="9"/>
  <c r="E3" i="9"/>
  <c r="A3" i="9"/>
  <c r="J11" i="11" l="1"/>
  <c r="I11" i="11"/>
  <c r="I9" i="11" s="1"/>
  <c r="I8" i="11" s="1"/>
  <c r="F45" i="2"/>
  <c r="F45" i="11"/>
  <c r="J41" i="11"/>
  <c r="I41" i="11"/>
  <c r="J39" i="11"/>
  <c r="F86" i="11"/>
  <c r="I39" i="11"/>
  <c r="I38" i="11" s="1"/>
  <c r="I37" i="11" s="1"/>
  <c r="F43" i="2"/>
  <c r="F43" i="11"/>
  <c r="G83" i="2"/>
  <c r="G69" i="2"/>
  <c r="G34" i="2"/>
  <c r="G36" i="2"/>
  <c r="C29" i="2"/>
  <c r="L9" i="2"/>
  <c r="L8" i="2"/>
  <c r="G11" i="2"/>
  <c r="J11" i="2" s="1"/>
  <c r="J6" i="2"/>
  <c r="B250" i="8"/>
  <c r="B249" i="8"/>
  <c r="B247" i="8"/>
  <c r="B4" i="7"/>
  <c r="A3" i="8"/>
  <c r="J43" i="11" l="1"/>
  <c r="I43" i="11"/>
  <c r="J45" i="11"/>
  <c r="H88" i="11" s="1"/>
  <c r="I45" i="11"/>
  <c r="J86" i="11"/>
  <c r="I86" i="11"/>
  <c r="I85" i="11" s="1"/>
  <c r="H69" i="2"/>
  <c r="I69" i="2" s="1"/>
  <c r="J69" i="2"/>
  <c r="H83" i="2"/>
  <c r="I83" i="2" s="1"/>
  <c r="J83" i="2"/>
  <c r="H36" i="2"/>
  <c r="I36" i="2" s="1"/>
  <c r="J36" i="2"/>
  <c r="H34" i="2"/>
  <c r="I34" i="2" s="1"/>
  <c r="J34" i="2"/>
  <c r="L10" i="2"/>
  <c r="H11" i="2"/>
  <c r="I11" i="2" s="1"/>
  <c r="G88" i="2"/>
  <c r="J88" i="2" s="1"/>
  <c r="B42" i="5"/>
  <c r="G72" i="2" l="1"/>
  <c r="H72" i="2" s="1"/>
  <c r="I72" i="2" s="1"/>
  <c r="G86" i="2"/>
  <c r="H86" i="2" s="1"/>
  <c r="I86" i="2" s="1"/>
  <c r="I40" i="11"/>
  <c r="G54" i="2"/>
  <c r="J54" i="2" s="1"/>
  <c r="G58" i="2"/>
  <c r="J58" i="2" s="1"/>
  <c r="G48" i="2"/>
  <c r="J48" i="2" s="1"/>
  <c r="G47" i="2"/>
  <c r="J47" i="2" s="1"/>
  <c r="G22" i="2"/>
  <c r="J22" i="2" s="1"/>
  <c r="G55" i="2"/>
  <c r="J55" i="2" s="1"/>
  <c r="G59" i="2"/>
  <c r="J59" i="2" s="1"/>
  <c r="G49" i="2"/>
  <c r="J49" i="2" s="1"/>
  <c r="G16" i="2"/>
  <c r="J16" i="2" s="1"/>
  <c r="G56" i="2"/>
  <c r="J56" i="2" s="1"/>
  <c r="G60" i="2"/>
  <c r="J60" i="2" s="1"/>
  <c r="G50" i="2"/>
  <c r="J50" i="2" s="1"/>
  <c r="G57" i="2"/>
  <c r="J57" i="2" s="1"/>
  <c r="G51" i="2"/>
  <c r="J51" i="2" s="1"/>
  <c r="G21" i="2"/>
  <c r="J21" i="2" s="1"/>
  <c r="G29" i="2"/>
  <c r="G14" i="2"/>
  <c r="J14" i="2" s="1"/>
  <c r="C3" i="5"/>
  <c r="B40" i="5"/>
  <c r="B38" i="5"/>
  <c r="B36" i="5"/>
  <c r="B34" i="5"/>
  <c r="B32" i="5"/>
  <c r="B30" i="5"/>
  <c r="B28" i="5"/>
  <c r="B26" i="5"/>
  <c r="B24" i="5"/>
  <c r="B22" i="5"/>
  <c r="B20" i="5"/>
  <c r="B18" i="5"/>
  <c r="B16" i="5"/>
  <c r="B14" i="5"/>
  <c r="B12" i="5"/>
  <c r="B10" i="5"/>
  <c r="B8" i="5"/>
  <c r="B6" i="5"/>
  <c r="H29" i="2" l="1"/>
  <c r="I29" i="2" s="1"/>
  <c r="J29" i="2"/>
  <c r="H49" i="2"/>
  <c r="I49" i="2" s="1"/>
  <c r="H48" i="2"/>
  <c r="I48" i="2" s="1"/>
  <c r="H57" i="2"/>
  <c r="I57" i="2" s="1"/>
  <c r="H58" i="2"/>
  <c r="I58" i="2" s="1"/>
  <c r="H50" i="2"/>
  <c r="I50" i="2" s="1"/>
  <c r="H55" i="2"/>
  <c r="I55" i="2" s="1"/>
  <c r="H47" i="2"/>
  <c r="I47" i="2" s="1"/>
  <c r="H56" i="2"/>
  <c r="I56" i="2" s="1"/>
  <c r="H51" i="2"/>
  <c r="I51" i="2" s="1"/>
  <c r="H54" i="2"/>
  <c r="I54" i="2" s="1"/>
  <c r="H14" i="2"/>
  <c r="I14" i="2" s="1"/>
  <c r="I13" i="2" s="1"/>
  <c r="G42" i="2" l="1"/>
  <c r="J42" i="2" s="1"/>
  <c r="G70" i="2"/>
  <c r="J70" i="2" s="1"/>
  <c r="G27" i="2"/>
  <c r="G62" i="2"/>
  <c r="J62" i="2" s="1"/>
  <c r="G65" i="2"/>
  <c r="J65" i="2" s="1"/>
  <c r="G24" i="2"/>
  <c r="J24" i="2" s="1"/>
  <c r="G76" i="2"/>
  <c r="J76" i="2" s="1"/>
  <c r="G43" i="2"/>
  <c r="J43" i="2" s="1"/>
  <c r="G7" i="2"/>
  <c r="J7" i="2" s="1"/>
  <c r="G26" i="2"/>
  <c r="G28" i="2"/>
  <c r="J28" i="2" s="1"/>
  <c r="G39" i="2"/>
  <c r="J39" i="2" s="1"/>
  <c r="G64" i="2"/>
  <c r="J64" i="2" s="1"/>
  <c r="G33" i="2"/>
  <c r="J33" i="2" s="1"/>
  <c r="G71" i="2"/>
  <c r="J71" i="2" s="1"/>
  <c r="G75" i="2"/>
  <c r="J75" i="2" s="1"/>
  <c r="G68" i="2"/>
  <c r="J68" i="2" s="1"/>
  <c r="G44" i="2"/>
  <c r="J44" i="2" s="1"/>
  <c r="G35" i="2"/>
  <c r="J35" i="2" s="1"/>
  <c r="G31" i="2"/>
  <c r="J31" i="2" s="1"/>
  <c r="G63" i="2"/>
  <c r="J63" i="2" s="1"/>
  <c r="G79" i="2"/>
  <c r="J79" i="2" s="1"/>
  <c r="G80" i="2"/>
  <c r="J80" i="2" s="1"/>
  <c r="G84" i="2"/>
  <c r="J84" i="2" s="1"/>
  <c r="G45" i="2"/>
  <c r="J45" i="2" s="1"/>
  <c r="G74" i="2"/>
  <c r="J74" i="2" s="1"/>
  <c r="G41" i="2"/>
  <c r="J41" i="2" s="1"/>
  <c r="G85" i="2"/>
  <c r="J85" i="2" s="1"/>
  <c r="G78" i="2"/>
  <c r="J78" i="2" s="1"/>
  <c r="G25" i="2"/>
  <c r="J25" i="2" s="1"/>
  <c r="H88" i="2"/>
  <c r="H27" i="2" l="1"/>
  <c r="I27" i="2" s="1"/>
  <c r="J27" i="2"/>
  <c r="H26" i="2"/>
  <c r="I26" i="2" s="1"/>
  <c r="J26" i="2"/>
  <c r="H45" i="2"/>
  <c r="H39" i="2"/>
  <c r="I39" i="2" s="1"/>
  <c r="H35" i="2"/>
  <c r="H44" i="2"/>
  <c r="H53" i="2"/>
  <c r="I53" i="2" s="1"/>
  <c r="H33" i="2"/>
  <c r="H41" i="2"/>
  <c r="H22" i="2"/>
  <c r="I22" i="2" s="1"/>
  <c r="H43" i="2"/>
  <c r="H42" i="2"/>
  <c r="H31" i="2"/>
  <c r="H28" i="2"/>
  <c r="I28" i="2" s="1"/>
  <c r="H24" i="2"/>
  <c r="H21" i="2"/>
  <c r="I21" i="2" s="1"/>
  <c r="H76" i="2"/>
  <c r="H79" i="2"/>
  <c r="H78" i="2"/>
  <c r="H84" i="2"/>
  <c r="H80" i="2"/>
  <c r="H85" i="2"/>
  <c r="H75" i="2"/>
  <c r="H74" i="2"/>
  <c r="H65" i="2"/>
  <c r="H59" i="2"/>
  <c r="H7" i="2"/>
  <c r="H25" i="2"/>
  <c r="G10" i="2"/>
  <c r="J10" i="2" s="1"/>
  <c r="G18" i="2"/>
  <c r="J18" i="2" s="1"/>
  <c r="H71" i="2"/>
  <c r="H70" i="2"/>
  <c r="H62" i="2"/>
  <c r="H64" i="2"/>
  <c r="H63" i="2"/>
  <c r="H60" i="2"/>
  <c r="H52" i="2"/>
  <c r="I52" i="2" s="1"/>
  <c r="I88" i="2"/>
  <c r="I87" i="2" s="1"/>
  <c r="H68" i="2"/>
  <c r="H90" i="2" l="1"/>
  <c r="I20" i="2"/>
  <c r="I19" i="2" s="1"/>
  <c r="I68" i="2"/>
  <c r="I64" i="2"/>
  <c r="I59" i="2"/>
  <c r="H16" i="2"/>
  <c r="I65" i="2"/>
  <c r="I75" i="2"/>
  <c r="I44" i="2"/>
  <c r="I71" i="2"/>
  <c r="I25" i="2"/>
  <c r="I80" i="2"/>
  <c r="I43" i="2"/>
  <c r="I41" i="2"/>
  <c r="I60" i="2"/>
  <c r="I70" i="2"/>
  <c r="I74" i="2"/>
  <c r="I63" i="2"/>
  <c r="I62" i="2"/>
  <c r="I7" i="2"/>
  <c r="I84" i="2"/>
  <c r="I85" i="2"/>
  <c r="I79" i="2"/>
  <c r="I76" i="2"/>
  <c r="I24" i="2"/>
  <c r="I31" i="2"/>
  <c r="I78" i="2"/>
  <c r="I42" i="2"/>
  <c r="I33" i="2"/>
  <c r="I35" i="2"/>
  <c r="I45" i="2"/>
  <c r="H10" i="2"/>
  <c r="H18" i="2"/>
  <c r="I77" i="2" l="1"/>
  <c r="I82" i="2"/>
  <c r="I67" i="2"/>
  <c r="I46" i="2"/>
  <c r="I23" i="2"/>
  <c r="E11" i="1" s="1"/>
  <c r="C19" i="5" s="1"/>
  <c r="I38" i="2"/>
  <c r="I37" i="2" s="1"/>
  <c r="I61" i="2"/>
  <c r="E17" i="1" s="1"/>
  <c r="C35" i="5" s="1"/>
  <c r="I35" i="5" s="1"/>
  <c r="I10" i="2"/>
  <c r="I9" i="2" s="1"/>
  <c r="I8" i="2" s="1"/>
  <c r="I6" i="2"/>
  <c r="E19" i="1"/>
  <c r="C43" i="5" s="1"/>
  <c r="I43" i="5" s="1"/>
  <c r="I30" i="2"/>
  <c r="I32" i="2"/>
  <c r="E13" i="1" s="1"/>
  <c r="C23" i="5" s="1"/>
  <c r="I18" i="2"/>
  <c r="I73" i="2"/>
  <c r="I16" i="2"/>
  <c r="I66" i="2" l="1"/>
  <c r="E16" i="1"/>
  <c r="C29" i="5" s="1"/>
  <c r="G29" i="5" s="1"/>
  <c r="C33" i="5"/>
  <c r="G33" i="5" s="1"/>
  <c r="H33" i="5" s="1"/>
  <c r="E6" i="1"/>
  <c r="C9" i="5" s="1"/>
  <c r="I15" i="2"/>
  <c r="C39" i="5"/>
  <c r="I17" i="2"/>
  <c r="E12" i="1"/>
  <c r="C21" i="5" s="1"/>
  <c r="G21" i="5" s="1"/>
  <c r="H23" i="5"/>
  <c r="F23" i="5"/>
  <c r="E19" i="5"/>
  <c r="G19" i="5"/>
  <c r="E14" i="1"/>
  <c r="C25" i="5" s="1"/>
  <c r="B45" i="6"/>
  <c r="B44" i="6"/>
  <c r="B50" i="7"/>
  <c r="B49" i="7"/>
  <c r="E18" i="1" l="1"/>
  <c r="C37" i="5" s="1"/>
  <c r="I40" i="2"/>
  <c r="E15" i="1" s="1"/>
  <c r="C27" i="5" s="1"/>
  <c r="C41" i="5"/>
  <c r="H41" i="5" s="1"/>
  <c r="E9" i="1"/>
  <c r="C15" i="5" s="1"/>
  <c r="F15" i="5" s="1"/>
  <c r="G15" i="5" s="1"/>
  <c r="I12" i="2"/>
  <c r="G39" i="5"/>
  <c r="F39" i="5"/>
  <c r="E39" i="5"/>
  <c r="G25" i="5"/>
  <c r="H25" i="5"/>
  <c r="F25" i="5"/>
  <c r="G23" i="5"/>
  <c r="F19" i="5"/>
  <c r="B52" i="5"/>
  <c r="B51" i="5"/>
  <c r="A95" i="2"/>
  <c r="A94" i="2"/>
  <c r="B47" i="7"/>
  <c r="B42" i="6"/>
  <c r="B49" i="5"/>
  <c r="A90" i="2"/>
  <c r="H37" i="5" l="1"/>
  <c r="F37" i="5"/>
  <c r="G37" i="5"/>
  <c r="E8" i="1"/>
  <c r="C13" i="5" s="1"/>
  <c r="E10" i="1"/>
  <c r="C17" i="5" s="1"/>
  <c r="E17" i="5" s="1"/>
  <c r="H39" i="5"/>
  <c r="I25" i="5"/>
  <c r="G27" i="5"/>
  <c r="I27" i="5"/>
  <c r="H3" i="5"/>
  <c r="I3" i="2"/>
  <c r="I37" i="5" l="1"/>
  <c r="F17" i="5"/>
  <c r="G17" i="5" s="1"/>
  <c r="F13" i="5"/>
  <c r="D13" i="5"/>
  <c r="H27" i="5"/>
  <c r="E13" i="5" l="1"/>
  <c r="E43" i="7"/>
  <c r="C43" i="7"/>
  <c r="E38" i="7"/>
  <c r="C38" i="7"/>
  <c r="E30" i="7"/>
  <c r="C30" i="7"/>
  <c r="C45" i="7" s="1"/>
  <c r="E29" i="7"/>
  <c r="C17" i="7"/>
  <c r="E16" i="7"/>
  <c r="E15" i="7"/>
  <c r="E14" i="7"/>
  <c r="E13" i="7"/>
  <c r="E12" i="7"/>
  <c r="E11" i="7"/>
  <c r="E10" i="7"/>
  <c r="E9" i="7"/>
  <c r="E8" i="7"/>
  <c r="I36" i="6"/>
  <c r="G36" i="6"/>
  <c r="E36" i="6"/>
  <c r="I35" i="6"/>
  <c r="I32" i="6" s="1"/>
  <c r="G35" i="6"/>
  <c r="G32" i="6" s="1"/>
  <c r="E35" i="6"/>
  <c r="K32" i="6"/>
  <c r="K37" i="6" s="1"/>
  <c r="D3" i="1" s="1"/>
  <c r="I31" i="6"/>
  <c r="G31" i="6"/>
  <c r="E31" i="6"/>
  <c r="I30" i="6"/>
  <c r="G30" i="6"/>
  <c r="E30" i="6"/>
  <c r="I29" i="6"/>
  <c r="G29" i="6"/>
  <c r="E29" i="6"/>
  <c r="I28" i="6"/>
  <c r="G28" i="6"/>
  <c r="I27" i="6"/>
  <c r="G27" i="6"/>
  <c r="E27" i="6"/>
  <c r="C18" i="6"/>
  <c r="Q14" i="6"/>
  <c r="I37" i="6" s="1"/>
  <c r="P14" i="6"/>
  <c r="G37" i="6" s="1"/>
  <c r="O14" i="6"/>
  <c r="E37" i="6" s="1"/>
  <c r="Q13" i="6"/>
  <c r="P13" i="6"/>
  <c r="O13" i="6"/>
  <c r="Q12" i="6"/>
  <c r="P12" i="6"/>
  <c r="O12" i="6"/>
  <c r="Q11" i="6"/>
  <c r="P11" i="6"/>
  <c r="O11" i="6"/>
  <c r="Q10" i="6"/>
  <c r="P10" i="6"/>
  <c r="O10" i="6"/>
  <c r="Q9" i="6"/>
  <c r="P9" i="6"/>
  <c r="O9" i="6"/>
  <c r="Q8" i="6"/>
  <c r="P8" i="6"/>
  <c r="O8" i="6"/>
  <c r="B8" i="6"/>
  <c r="Q6" i="6"/>
  <c r="B3" i="6"/>
  <c r="A3" i="5"/>
  <c r="E3" i="2"/>
  <c r="A3" i="2"/>
  <c r="E32" i="6" l="1"/>
  <c r="E17" i="7"/>
  <c r="E45" i="7"/>
  <c r="C7" i="5" l="1"/>
  <c r="I7" i="5" l="1"/>
  <c r="H7" i="5"/>
  <c r="F7" i="5"/>
  <c r="E7" i="5"/>
  <c r="G7" i="5"/>
  <c r="E7" i="1" l="1"/>
  <c r="D7" i="5"/>
  <c r="D9" i="5"/>
  <c r="C11" i="5" l="1"/>
  <c r="D11" i="5" l="1"/>
  <c r="D45" i="5" s="1"/>
  <c r="E45" i="5" l="1"/>
  <c r="D47" i="5" l="1"/>
  <c r="E47" i="5" l="1"/>
  <c r="E21" i="1" l="1"/>
  <c r="H1834" i="3" s="1"/>
  <c r="C31" i="5" l="1"/>
  <c r="E23" i="1"/>
  <c r="H1836" i="3" l="1"/>
  <c r="H90" i="11"/>
  <c r="H89" i="11" s="1"/>
  <c r="G31" i="5"/>
  <c r="H31" i="5" s="1"/>
  <c r="H92" i="2"/>
  <c r="F45" i="5" l="1"/>
  <c r="F47" i="5" s="1"/>
  <c r="H91" i="2"/>
  <c r="G45" i="5" l="1"/>
  <c r="G47" i="5" s="1"/>
  <c r="E22" i="1"/>
  <c r="H1835" i="3" s="1"/>
  <c r="I41" i="5"/>
  <c r="I45" i="5" s="1"/>
  <c r="H45" i="5"/>
  <c r="H47" i="5" l="1"/>
  <c r="I47" i="5" s="1"/>
  <c r="G44" i="5" s="1"/>
  <c r="H44" i="5" l="1"/>
  <c r="E44" i="5"/>
  <c r="D44" i="5"/>
  <c r="D46" i="5" s="1"/>
  <c r="F44" i="5"/>
  <c r="E46" i="5" l="1"/>
  <c r="F46" i="5" s="1"/>
  <c r="G46" i="5" s="1"/>
  <c r="H46" i="5" s="1"/>
  <c r="I44" i="5" s="1"/>
</calcChain>
</file>

<file path=xl/sharedStrings.xml><?xml version="1.0" encoding="utf-8"?>
<sst xmlns="http://schemas.openxmlformats.org/spreadsheetml/2006/main" count="13195" uniqueCount="1895">
  <si>
    <t>Obra</t>
  </si>
  <si>
    <t>Bancos</t>
  </si>
  <si>
    <t>B.D.I.</t>
  </si>
  <si>
    <t>Encargos Sociais</t>
  </si>
  <si>
    <t>Planilha Orçamentária Resumida</t>
  </si>
  <si>
    <t>Item</t>
  </si>
  <si>
    <t>Descrição</t>
  </si>
  <si>
    <t>Total</t>
  </si>
  <si>
    <t>FUNDAÇÕES</t>
  </si>
  <si>
    <t>ESQUADRIAS</t>
  </si>
  <si>
    <t>Total sem BDI</t>
  </si>
  <si>
    <t>Total do BDI</t>
  </si>
  <si>
    <t>Total Geral</t>
  </si>
  <si>
    <t>Percentual</t>
  </si>
  <si>
    <t>Indice</t>
  </si>
  <si>
    <t xml:space="preserve"> 28,82%</t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</si>
  <si>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</si>
  <si>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</si>
  <si>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</si>
  <si>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</si>
  <si>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</si>
  <si>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</si>
  <si>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</si>
  <si>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>Próprio</t>
  </si>
  <si>
    <t>m²</t>
  </si>
  <si>
    <t xml:space="preserve"> 1.2 </t>
  </si>
  <si>
    <t>SINAPI</t>
  </si>
  <si>
    <t xml:space="preserve"> 1.3 </t>
  </si>
  <si>
    <t>m³</t>
  </si>
  <si>
    <t xml:space="preserve"> 1.4 </t>
  </si>
  <si>
    <t>M</t>
  </si>
  <si>
    <t>UN</t>
  </si>
  <si>
    <t xml:space="preserve"> 91924 </t>
  </si>
  <si>
    <t>CABO DE COBRE FLEXÍVEL ISOLADO, 1,5 MM², ANTI-CHAMA 450/750 V, PARA CIRCUITOS TERMINAIS - FORNECIMENTO E INSTALAÇÃO. AF_12/2015</t>
  </si>
  <si>
    <t xml:space="preserve"> 91926 </t>
  </si>
  <si>
    <t xml:space="preserve"> 95544 </t>
  </si>
  <si>
    <t xml:space="preserve"> 95547 </t>
  </si>
  <si>
    <t>un</t>
  </si>
  <si>
    <t xml:space="preserve"> 88489 </t>
  </si>
  <si>
    <t>APLICAÇÃO MANUAL DE PINTURA COM TINTA LÁTEX ACRÍLICA EM PAREDES, DUAS DEMÃOS. AF_06/2014</t>
  </si>
  <si>
    <t>Composições Analíticas com Preço Unitário</t>
  </si>
  <si>
    <t>Composições Principais</t>
  </si>
  <si>
    <t>Tipo</t>
  </si>
  <si>
    <t>Composição</t>
  </si>
  <si>
    <t>CANT - CANTEIRO DE OBRAS</t>
  </si>
  <si>
    <t>Insumo</t>
  </si>
  <si>
    <t>Material</t>
  </si>
  <si>
    <t>MO sem LS =&gt;</t>
  </si>
  <si>
    <t>LS =&gt;</t>
  </si>
  <si>
    <t>MO com LS =&gt;</t>
  </si>
  <si>
    <t>Valor do BDI =&gt;</t>
  </si>
  <si>
    <t>Valor com BDI =&gt;</t>
  </si>
  <si>
    <t>Composição Auxiliar</t>
  </si>
  <si>
    <t xml:space="preserve"> 88316 </t>
  </si>
  <si>
    <t>SERVENTE COM ENCARGOS COMPLEMENTARES</t>
  </si>
  <si>
    <t>SEDI - SERVIÇOS DIVERSOS</t>
  </si>
  <si>
    <t>H</t>
  </si>
  <si>
    <t xml:space="preserve"> 88309 </t>
  </si>
  <si>
    <t>PEDREIRO COM ENCARGOS COMPLEMENTARES</t>
  </si>
  <si>
    <t>KG</t>
  </si>
  <si>
    <t>PARE - PAREDES/PAINEIS</t>
  </si>
  <si>
    <t xml:space="preserve"> 87292 </t>
  </si>
  <si>
    <t xml:space="preserve"> 00037395 </t>
  </si>
  <si>
    <t>PINO DE ACO COM FURO, HASTE = 27 MM (ACAO DIRETA)</t>
  </si>
  <si>
    <t>CENTO</t>
  </si>
  <si>
    <t>FUES - FUNDAÇÕES E ESTRUTURAS</t>
  </si>
  <si>
    <t>REVE - REVESTIMENTO E TRATAMENTO DE SUPERFÍCIES</t>
  </si>
  <si>
    <t>CHOR - CUSTOS HORÁRIOS DE MÁQUINAS E EQUIPAMENTOS</t>
  </si>
  <si>
    <t>CHP</t>
  </si>
  <si>
    <t>CHI</t>
  </si>
  <si>
    <t xml:space="preserve"> 88274 </t>
  </si>
  <si>
    <t>MARMORISTA/GRANITEIRO COM ENCARGOS COMPLEMENTARES</t>
  </si>
  <si>
    <t xml:space="preserve"> 88239 </t>
  </si>
  <si>
    <t>AJUDANTE DE CARPINTEIRO COM ENCARGOS COMPLEMENTARES</t>
  </si>
  <si>
    <t xml:space="preserve"> 88323 </t>
  </si>
  <si>
    <t>TELHADISTA COM ENCARGOS COMPLEMENTARES</t>
  </si>
  <si>
    <t xml:space="preserve"> 88262 </t>
  </si>
  <si>
    <t>CARPINTEIRO DE FORMAS COM ENCARGOS COMPLEMENTARES</t>
  </si>
  <si>
    <t>SEDOP</t>
  </si>
  <si>
    <t>INEL - INSTALAÇÃO ELÉTRICA/ELETRIFICAÇÃO E ILUMINAÇÃO EXTERNA</t>
  </si>
  <si>
    <t xml:space="preserve"> 88264 </t>
  </si>
  <si>
    <t>ELETRICISTA COM ENCARGOS COMPLEMENTARES</t>
  </si>
  <si>
    <t xml:space="preserve"> 88247 </t>
  </si>
  <si>
    <t>AUXILIAR DE ELETRICISTA COM ENCARGOS COMPLEMENTARES</t>
  </si>
  <si>
    <t xml:space="preserve"> 00021127 </t>
  </si>
  <si>
    <t>FITA ISOLANTE ADESIVA ANTICHAMA, USO ATE 750 V, EM ROLO DE 19 MM X 5 M</t>
  </si>
  <si>
    <t>MOVT - MOVIMENTO DE TERRA</t>
  </si>
  <si>
    <t>PISO - PISOS</t>
  </si>
  <si>
    <t xml:space="preserve"> 00007334 </t>
  </si>
  <si>
    <t>ADITIVO ADESIVO LIQUIDO PARA ARGAMASSAS DE REVESTIMENTOS CIMENTICIOS</t>
  </si>
  <si>
    <t>L</t>
  </si>
  <si>
    <t xml:space="preserve"> 00001379 </t>
  </si>
  <si>
    <t>CIMENTO PORTLAND COMPOSTO CP II-32</t>
  </si>
  <si>
    <t xml:space="preserve"> 00037595 </t>
  </si>
  <si>
    <t xml:space="preserve"> 88256 </t>
  </si>
  <si>
    <t>AZULEJISTA OU LADRILHISTA COM ENCARGOS COMPLEMENTARES</t>
  </si>
  <si>
    <t xml:space="preserve"> 00001381 </t>
  </si>
  <si>
    <t>ARGAMASSA COLANTE AC I PARA CERAMICAS</t>
  </si>
  <si>
    <t xml:space="preserve"> 00001287 </t>
  </si>
  <si>
    <t>PISO EM CERAMICA ESMALTADA EXTRA, PEI MAIOR OU IGUAL A 4, FORMATO MENOR OU IGUAL A 2025 CM2</t>
  </si>
  <si>
    <t xml:space="preserve"> 00034357 </t>
  </si>
  <si>
    <t>ESQV - ESQUADRIAS/FERRAGENS/VIDROS</t>
  </si>
  <si>
    <t xml:space="preserve"> 88242 </t>
  </si>
  <si>
    <t>AJUDANTE DE PEDREIRO COM ENCARGOS COMPLEMENTARES</t>
  </si>
  <si>
    <t>PINT - PINTURAS</t>
  </si>
  <si>
    <t xml:space="preserve"> 88310 </t>
  </si>
  <si>
    <t>PINTOR COM ENCARGOS COMPLEMENTARES</t>
  </si>
  <si>
    <t xml:space="preserve"> 00003767 </t>
  </si>
  <si>
    <t>LIXA EM FOLHA PARA PAREDE OU MADEIRA, NUMERO 120 (COR VERMELHA)</t>
  </si>
  <si>
    <t xml:space="preserve"> 00007356 </t>
  </si>
  <si>
    <t>TINTA ACRILICA PREMIUM, COR BRANCO FOSCO</t>
  </si>
  <si>
    <t xml:space="preserve"> 00005318 </t>
  </si>
  <si>
    <t>FUNDO SINTETICO NIVELADOR BRANCO FOSCO PARA MADEIRA</t>
  </si>
  <si>
    <t xml:space="preserve"> 00000536 </t>
  </si>
  <si>
    <t>REVESTIMENTO EM CERAMICA ESMALTADA EXTRA, PEI MENOR OU IGUAL A 3, FORMATO MENOR OU IGUAL A 2025 CM2</t>
  </si>
  <si>
    <t xml:space="preserve"> 91852 </t>
  </si>
  <si>
    <t>ELETRODUTO FLEXÍVEL CORRUGADO, PVC, DN 20 MM (1/2"), PARA CIRCUITOS TERMINAIS, INSTALADO EM PAREDE - FORNECIMENTO E INSTALAÇÃO. AF_12/2015</t>
  </si>
  <si>
    <t xml:space="preserve"> 91937 </t>
  </si>
  <si>
    <t>INHI - INSTALAÇÕES HIDROS SANITÁRIAS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</si>
  <si>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</si>
  <si>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</si>
  <si>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</si>
  <si>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</si>
  <si>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00003146 </t>
  </si>
  <si>
    <t>FITA VEDA ROSCA EM ROLOS DE 18 MM X 10 M (L X C)</t>
  </si>
  <si>
    <t xml:space="preserve"> 00011703 </t>
  </si>
  <si>
    <t>PAPELEIRA DE PAREDE EM METAL CROMADO SEM TAMPA</t>
  </si>
  <si>
    <t xml:space="preserve"> 00011758 </t>
  </si>
  <si>
    <t>SABONETEIRA PLASTICA TIPO DISPENSER PARA SABONETE LIQUIDO COM RESERVATORIO 800 A 1500 ML</t>
  </si>
  <si>
    <t>Memória de Cálculo</t>
  </si>
  <si>
    <t>Cronograma Físico e Financeiro</t>
  </si>
  <si>
    <t>Total Por Etapa</t>
  </si>
  <si>
    <t>30 DIAS</t>
  </si>
  <si>
    <t>60 DIAS</t>
  </si>
  <si>
    <t>90 DIAS</t>
  </si>
  <si>
    <t>120 DIAS</t>
  </si>
  <si>
    <t>Porcentagem</t>
  </si>
  <si>
    <t>Custo</t>
  </si>
  <si>
    <t>Porcentagem Acumulado</t>
  </si>
  <si>
    <t>Custo Acumulado</t>
  </si>
  <si>
    <t>ALTERNATIVAS</t>
  </si>
  <si>
    <t>SELECIONADO</t>
  </si>
  <si>
    <t>COM DESONERAÇÃO</t>
  </si>
  <si>
    <t>OBRA:</t>
  </si>
  <si>
    <t>SEM DESONERAÇÃO</t>
  </si>
  <si>
    <t>LIMITES DE BDI</t>
  </si>
  <si>
    <t>OBRA TIPO</t>
  </si>
  <si>
    <t>Declaro, para os devidos fins, que a alternativa de incidência da contribuição previdênciária</t>
  </si>
  <si>
    <t>Alternativa</t>
  </si>
  <si>
    <t>Construção de edifícios.</t>
  </si>
  <si>
    <t>sobre folha de pagamento para a planilha orçamentária do presente Projeto Básico de Engenharia foi</t>
  </si>
  <si>
    <t>1º Quartil</t>
  </si>
  <si>
    <t>Médio</t>
  </si>
  <si>
    <t>2º Quartil</t>
  </si>
  <si>
    <t>Construção de rodovias e ferrovias.</t>
  </si>
  <si>
    <t>, pois tornou-se a mais vantajosa para esta Adminisção Pública,</t>
  </si>
  <si>
    <t>Saneamento básico.</t>
  </si>
  <si>
    <t>uma vez que a meta estipulada alcançou uma maior área a ser beneficiada.</t>
  </si>
  <si>
    <t>Estações e redes de energia.</t>
  </si>
  <si>
    <t>Obras portuárias, marítmas e fluviais.</t>
  </si>
  <si>
    <t xml:space="preserve">Em ambas planilhas orçamentárias, no cálculo do BDI adotado, foram utilizados os </t>
  </si>
  <si>
    <t>Fornecimento de materiais e equipamentos.</t>
  </si>
  <si>
    <t>mesmos valores de seus componentes e, ainda, declaro que os percentuais relativos aos impostos</t>
  </si>
  <si>
    <t>estão de acordo com o que emanam as leis pertinentes.</t>
  </si>
  <si>
    <t>Para fins de verificação do BDI em relação aos limites definidos no Acórdão 2.622/2013</t>
  </si>
  <si>
    <t>do Plenário do TCU, a obra foi enquadrada como:</t>
  </si>
  <si>
    <t>=</t>
  </si>
  <si>
    <t>Ademais, informo que o percentual de BDI adotado foi obtido a partir da fórmula abaixo,</t>
  </si>
  <si>
    <t>seguida do memorial de cálculo do índice.</t>
  </si>
  <si>
    <t>DESCRIÇÃO</t>
  </si>
  <si>
    <t>VALORES DE REFERÊNCIA</t>
  </si>
  <si>
    <t>BDI ADOTADO</t>
  </si>
  <si>
    <t>Administração Central</t>
  </si>
  <si>
    <t>(AC)</t>
  </si>
  <si>
    <t>Seguro e Garantia (*)</t>
  </si>
  <si>
    <t>(S e G)</t>
  </si>
  <si>
    <t>Risco</t>
  </si>
  <si>
    <t xml:space="preserve">(R) </t>
  </si>
  <si>
    <t>Despesas Financeiras</t>
  </si>
  <si>
    <t>(DF)</t>
  </si>
  <si>
    <t>Lucro</t>
  </si>
  <si>
    <t>(L)</t>
  </si>
  <si>
    <t>TRIBUTOS</t>
  </si>
  <si>
    <t>(I)</t>
  </si>
  <si>
    <t>COFINS</t>
  </si>
  <si>
    <t>PIS</t>
  </si>
  <si>
    <t>ISSQN (**)</t>
  </si>
  <si>
    <t>CPRF</t>
  </si>
  <si>
    <t>TOTAL</t>
  </si>
  <si>
    <t>Notas do modelo:</t>
  </si>
  <si>
    <t>(*)</t>
  </si>
  <si>
    <t>Pode haver garantia desde que previsto no Edital da licitação e no contrato de execução.</t>
  </si>
  <si>
    <t>(**)</t>
  </si>
  <si>
    <t>Podem ser aceitos outros percentuais de ISSQN desde que devidamente embasados na legislação municipal.</t>
  </si>
  <si>
    <t>ENCARGOS SOCIAIS SOBRE MÃO DE OBRA</t>
  </si>
  <si>
    <t>CÓDIGO</t>
  </si>
  <si>
    <t>HORISTA %</t>
  </si>
  <si>
    <t xml:space="preserve">MENSALISTA 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</si>
  <si>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</si>
  <si>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</si>
  <si>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</si>
  <si>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</si>
  <si>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</si>
  <si>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</si>
  <si>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</si>
  <si>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</si>
  <si>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</si>
  <si>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</si>
  <si>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</si>
  <si>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</si>
  <si>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</si>
  <si>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</si>
  <si>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</si>
  <si>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</si>
  <si>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</si>
  <si>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</si>
  <si>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</si>
  <si>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</si>
  <si>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GRUPO B</t>
  </si>
  <si>
    <t>B1</t>
  </si>
  <si>
    <t>Repouso Semanal Remunerado</t>
  </si>
  <si>
    <t>Não incide</t>
  </si>
  <si>
    <t>B2</t>
  </si>
  <si>
    <t>Feriados</t>
  </si>
  <si>
    <t>Não Incide</t>
  </si>
  <si>
    <t>B3</t>
  </si>
  <si>
    <t>Auxilio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</si>
  <si>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</si>
  <si>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</si>
  <si>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</si>
  <si>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</si>
  <si>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</si>
  <si>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</si>
  <si>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</si>
  <si>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</t>
  </si>
  <si>
    <t>B8</t>
  </si>
  <si>
    <t>Auxílio Acidentes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</si>
  <si>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</si>
  <si>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</si>
  <si>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</si>
  <si>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</si>
  <si>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</si>
  <si>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</si>
  <si>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</si>
  <si>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Avíso Prevéo Indenizado</t>
  </si>
  <si>
    <t>C2</t>
  </si>
  <si>
    <t>Avíso préveo trabalhado</t>
  </si>
  <si>
    <t>C3</t>
  </si>
  <si>
    <t>Férias Indenizadas</t>
  </si>
  <si>
    <t>C4</t>
  </si>
  <si>
    <t>Depósito rescizão Sem Justa Causa</t>
  </si>
  <si>
    <t>C5</t>
  </si>
  <si>
    <t>Indenização Adicional</t>
  </si>
  <si>
    <t>C</t>
  </si>
  <si>
    <t>GRUPO D</t>
  </si>
  <si>
    <t>D1</t>
  </si>
  <si>
    <t>Reincidência de Grupo A sobre Grupo B</t>
  </si>
  <si>
    <t>D2</t>
  </si>
  <si>
    <t xml:space="preserve">Reincidência de Grupo A sobre Avíso Prévio Trabalhado e Reincidência Sobre do FGTS sobre Avíso Prévio Indenizado </t>
  </si>
  <si>
    <t>D</t>
  </si>
  <si>
    <t>TOTAL    (A + B + C + D)</t>
  </si>
  <si>
    <t>Equipamento</t>
  </si>
  <si>
    <t>150 DIAS</t>
  </si>
  <si>
    <t>180 DIAS</t>
  </si>
  <si>
    <t xml:space="preserve"> 2 </t>
  </si>
  <si>
    <t xml:space="preserve"> 2.1 </t>
  </si>
  <si>
    <t xml:space="preserve"> 00004417 </t>
  </si>
  <si>
    <t>COBE - COBERTURA</t>
  </si>
  <si>
    <t xml:space="preserve"> 00006193 </t>
  </si>
  <si>
    <t xml:space="preserve"> 00002692 </t>
  </si>
  <si>
    <t>DESMOLDANTE PROTETOR PARA FORMAS DE MADEIRA, DE BASE OLEOSA EMULSIONADA EM AGUA</t>
  </si>
  <si>
    <t xml:space="preserve"> 00004491 </t>
  </si>
  <si>
    <t>IMPE - IMPERMEABILIZAÇÕES E PROTEÇÕES DIVERSAS</t>
  </si>
  <si>
    <t xml:space="preserve"> 00040304 </t>
  </si>
  <si>
    <t>PREGO DE ACO POLIDO COM CABECA DUPLA 17 X 27 (2 1/2 X 11)</t>
  </si>
  <si>
    <t xml:space="preserve"> 94970 </t>
  </si>
  <si>
    <t xml:space="preserve"> 93282 </t>
  </si>
  <si>
    <t>GUINCHO ELÉTRICO DE COLUNA, CAPACIDADE 400 KG, COM MOTO FREIO, MOTOR TRIFÁSICO DE 1,25 CV - CHI DIURNO. AF_03/2016</t>
  </si>
  <si>
    <t xml:space="preserve"> 93281 </t>
  </si>
  <si>
    <t>GUINCHO ELÉTRICO DE COLUNA, CAPACIDADE 400 KG, COM MOTO FREIO, MOTOR TRIFÁSICO DE 1,25 CV - CHP DIURNO. AF_03/2016</t>
  </si>
  <si>
    <t xml:space="preserve"> 00004517 </t>
  </si>
  <si>
    <t>SERVIÇOS COMPLEMENTARES</t>
  </si>
  <si>
    <t xml:space="preserve"> 00000034 </t>
  </si>
  <si>
    <t xml:space="preserve"> 88261 </t>
  </si>
  <si>
    <t>CARPINTEIRO DE ESQUADRIA COM ENCARGOS COMPLEMENTARES</t>
  </si>
  <si>
    <t xml:space="preserve"> 88325 </t>
  </si>
  <si>
    <t>VIDRACEIRO COM ENCARGOS COMPLEMENTARES</t>
  </si>
  <si>
    <t xml:space="preserve"> 00039961 </t>
  </si>
  <si>
    <t>SILICONE ACETICO USO GERAL INCOLOR 280 G</t>
  </si>
  <si>
    <t xml:space="preserve"> 91959 </t>
  </si>
  <si>
    <t xml:space="preserve"> 91946 </t>
  </si>
  <si>
    <t>SUPORTE PARAFUSADO COM PLACA DE ENCAIXE 4" X 2" MÉDIO (1,30 M DO PISO) PARA PONTO ELÉTRICO - FORNECIMENTO E INSTALAÇÃO. AF_12/2015</t>
  </si>
  <si>
    <t xml:space="preserve"> 00001014 </t>
  </si>
  <si>
    <t>CABO DE COBRE, FLEXIVEL, CLASSE 4 OU 5, ISOLACAO EM PVC/A, ANTICHAMA BWF-B, 1 CONDUTOR, 450/750 V, SECAO NOMINAL 2,5 MM2</t>
  </si>
  <si>
    <t>SOLVENTE DILUENTE A BASE DE AGUARRAS</t>
  </si>
  <si>
    <t xml:space="preserve"> 92023 </t>
  </si>
  <si>
    <t xml:space="preserve"> 00007258 </t>
  </si>
  <si>
    <t xml:space="preserve"> 00004351 </t>
  </si>
  <si>
    <t>PARAFUSO NIQUELADO 3 1/2" COM ACABAMENTO CROMADO PARA FIXAR PECA SANITARIA, INCLUI PORCA CEGA, ARRUELA E BUCHA DE NYLON TAMANHO S-8</t>
  </si>
  <si>
    <t xml:space="preserve"> 00004377 </t>
  </si>
  <si>
    <t>PARAFUSO DE ACO ZINCADO COM ROSCA SOBERBA, CABECA CHATA E FENDA SIMPLES, DIAMETRO 4,2 MM, COMPRIMENTO * 32 * MM</t>
  </si>
  <si>
    <t xml:space="preserve"> 94962 </t>
  </si>
  <si>
    <t xml:space="preserve"> 93358 </t>
  </si>
  <si>
    <t xml:space="preserve"> 00020247 </t>
  </si>
  <si>
    <t>PREGO DE ACO POLIDO COM CABECA 15 X 15 (1 1/4 X 13)</t>
  </si>
  <si>
    <t xml:space="preserve"> 00007173 </t>
  </si>
  <si>
    <t>TELHA DE BARRO / CERAMICA, NAO ESMALTADA, TIPO COLONIAL, CANAL, PLAN, PAULISTA, COMPRIMENTO DE *44 A 50* CM, RENDIMENTO DE COBERTURA DE *26* TELHAS/M2</t>
  </si>
  <si>
    <t>MIL</t>
  </si>
  <si>
    <t xml:space="preserve"> 94221 </t>
  </si>
  <si>
    <t xml:space="preserve"> 87337 </t>
  </si>
  <si>
    <t xml:space="preserve"> 00007181 </t>
  </si>
  <si>
    <t>CUMEEIRA PARA TELHA CERAMICA, COMPRIMENTO DE *41* CM, RENDIMENTO DE *3* TELHAS/M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</si>
  <si>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</si>
  <si>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</si>
  <si>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</si>
  <si>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</si>
  <si>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2</t>
  </si>
  <si>
    <t xml:space="preserve"> 3</t>
  </si>
  <si>
    <t xml:space="preserve"> 4</t>
  </si>
  <si>
    <t xml:space="preserve"> 5</t>
  </si>
  <si>
    <t xml:space="preserve"> 6</t>
  </si>
  <si>
    <t xml:space="preserve"> 7</t>
  </si>
  <si>
    <t xml:space="preserve"> 8</t>
  </si>
  <si>
    <t xml:space="preserve"> 9</t>
  </si>
  <si>
    <t xml:space="preserve"> 10</t>
  </si>
  <si>
    <t xml:space="preserve"> 11</t>
  </si>
  <si>
    <t xml:space="preserve"> 12</t>
  </si>
  <si>
    <t xml:space="preserve"> 15</t>
  </si>
  <si>
    <t xml:space="preserve"> 16</t>
  </si>
  <si>
    <t xml:space="preserve"> 19</t>
  </si>
  <si>
    <t>Desonerado: 
0,00%</t>
  </si>
  <si>
    <t>SUPERESTRUTURA</t>
  </si>
  <si>
    <t>SISTEMAS DE COBERTURA</t>
  </si>
  <si>
    <t>IMPERMEABILIZAÇÃO</t>
  </si>
  <si>
    <t>SISTEMA DE PROTEÇÃO CONTRA DESCARGAS ATMOSFÉRICAS (SPDA)</t>
  </si>
  <si>
    <t>SERVIÇOS FINAIS</t>
  </si>
  <si>
    <t xml:space="preserve"> 74209/001 </t>
  </si>
  <si>
    <t xml:space="preserve"> 3.1 </t>
  </si>
  <si>
    <t xml:space="preserve"> 3.1.1 </t>
  </si>
  <si>
    <t xml:space="preserve"> 3.1.2 </t>
  </si>
  <si>
    <t>Forma de madeira em tábuas para fundações, com reaproveitamento</t>
  </si>
  <si>
    <t xml:space="preserve"> 3.1.3 </t>
  </si>
  <si>
    <t xml:space="preserve"> 92919 </t>
  </si>
  <si>
    <t>Armação de aço CA-50 Ø 10mm; incluso fornecimento, corte, dobra e colocação</t>
  </si>
  <si>
    <t xml:space="preserve"> 3.1.4 </t>
  </si>
  <si>
    <t>Armação de aço CA-60 Ø 5,0mm; incluso fornecimento, corte, dobra e colocação</t>
  </si>
  <si>
    <t xml:space="preserve"> 4 </t>
  </si>
  <si>
    <t xml:space="preserve"> 4.1 </t>
  </si>
  <si>
    <t xml:space="preserve"> 4.1.1 </t>
  </si>
  <si>
    <t xml:space="preserve"> 4.2 </t>
  </si>
  <si>
    <t xml:space="preserve"> 4.2.1 </t>
  </si>
  <si>
    <t xml:space="preserve"> 5 </t>
  </si>
  <si>
    <t xml:space="preserve"> 5.1 </t>
  </si>
  <si>
    <t xml:space="preserve"> 5.2 </t>
  </si>
  <si>
    <t xml:space="preserve"> 6 </t>
  </si>
  <si>
    <t xml:space="preserve"> 6.1 </t>
  </si>
  <si>
    <t xml:space="preserve"> 6.1.1 </t>
  </si>
  <si>
    <t xml:space="preserve"> 6.1.2 </t>
  </si>
  <si>
    <t xml:space="preserve"> 6.1.3 </t>
  </si>
  <si>
    <t xml:space="preserve"> 91341 </t>
  </si>
  <si>
    <t xml:space="preserve"> 6.2 </t>
  </si>
  <si>
    <t>JANELAS DE ALUMÍNIO</t>
  </si>
  <si>
    <t xml:space="preserve"> 6.2.1 </t>
  </si>
  <si>
    <t xml:space="preserve"> 94569 </t>
  </si>
  <si>
    <t xml:space="preserve"> 6.2.2 </t>
  </si>
  <si>
    <t xml:space="preserve"> 7 </t>
  </si>
  <si>
    <t xml:space="preserve"> 7.1 </t>
  </si>
  <si>
    <t xml:space="preserve"> 7.2 </t>
  </si>
  <si>
    <t xml:space="preserve"> 92543 </t>
  </si>
  <si>
    <t xml:space="preserve"> 7.3 </t>
  </si>
  <si>
    <t xml:space="preserve"> 7.4 </t>
  </si>
  <si>
    <t xml:space="preserve"> 7.5 </t>
  </si>
  <si>
    <t xml:space="preserve"> 7.6 </t>
  </si>
  <si>
    <t xml:space="preserve"> 8 </t>
  </si>
  <si>
    <t xml:space="preserve"> 8.1 </t>
  </si>
  <si>
    <t xml:space="preserve"> 74106/001 </t>
  </si>
  <si>
    <t xml:space="preserve"> 9 </t>
  </si>
  <si>
    <t xml:space="preserve"> 9.1 </t>
  </si>
  <si>
    <t xml:space="preserve"> 9.2 </t>
  </si>
  <si>
    <t xml:space="preserve"> 9.3 </t>
  </si>
  <si>
    <t xml:space="preserve"> 87535 </t>
  </si>
  <si>
    <t xml:space="preserve"> 9.4 </t>
  </si>
  <si>
    <t xml:space="preserve"> 9.5 </t>
  </si>
  <si>
    <t xml:space="preserve"> 9.6 </t>
  </si>
  <si>
    <t xml:space="preserve"> 9.7 </t>
  </si>
  <si>
    <t xml:space="preserve"> 9.8 </t>
  </si>
  <si>
    <t xml:space="preserve"> 10 </t>
  </si>
  <si>
    <t xml:space="preserve"> 10.1 </t>
  </si>
  <si>
    <t>PAVIMENTAÇÃO INTERNA</t>
  </si>
  <si>
    <t xml:space="preserve"> 10.1.1 </t>
  </si>
  <si>
    <t xml:space="preserve"> 94319 </t>
  </si>
  <si>
    <t xml:space="preserve"> 10.1.2 </t>
  </si>
  <si>
    <t xml:space="preserve"> 10.1.3 </t>
  </si>
  <si>
    <t xml:space="preserve"> 10.1.4 </t>
  </si>
  <si>
    <t xml:space="preserve"> 10.1.5 </t>
  </si>
  <si>
    <t xml:space="preserve"> 10.1.6 </t>
  </si>
  <si>
    <t xml:space="preserve"> 11 </t>
  </si>
  <si>
    <t xml:space="preserve"> 11.1 </t>
  </si>
  <si>
    <t xml:space="preserve"> 11.2 </t>
  </si>
  <si>
    <t xml:space="preserve"> 11.3 </t>
  </si>
  <si>
    <t xml:space="preserve"> 11.4 </t>
  </si>
  <si>
    <t xml:space="preserve"> 11.5 </t>
  </si>
  <si>
    <t xml:space="preserve"> 11.6 </t>
  </si>
  <si>
    <t xml:space="preserve"> 11.7 </t>
  </si>
  <si>
    <t xml:space="preserve"> 100742 </t>
  </si>
  <si>
    <t xml:space="preserve"> 12 </t>
  </si>
  <si>
    <t xml:space="preserve"> 12.1 </t>
  </si>
  <si>
    <t xml:space="preserve"> 12.2 </t>
  </si>
  <si>
    <t xml:space="preserve"> 89627 </t>
  </si>
  <si>
    <t xml:space="preserve"> 89985 </t>
  </si>
  <si>
    <t xml:space="preserve"> 13.1 </t>
  </si>
  <si>
    <t xml:space="preserve"> 13.2 </t>
  </si>
  <si>
    <t xml:space="preserve"> 14 </t>
  </si>
  <si>
    <t xml:space="preserve"> 14.1 </t>
  </si>
  <si>
    <t xml:space="preserve"> 86888 </t>
  </si>
  <si>
    <t xml:space="preserve"> 14.2 </t>
  </si>
  <si>
    <t xml:space="preserve"> 14.3 </t>
  </si>
  <si>
    <t xml:space="preserve"> 14.4 </t>
  </si>
  <si>
    <t xml:space="preserve"> 14.5 </t>
  </si>
  <si>
    <t xml:space="preserve"> 14.6 </t>
  </si>
  <si>
    <t xml:space="preserve"> 14.7 </t>
  </si>
  <si>
    <t xml:space="preserve"> 14.8 </t>
  </si>
  <si>
    <t xml:space="preserve"> 14.9 </t>
  </si>
  <si>
    <t xml:space="preserve"> 14.10 </t>
  </si>
  <si>
    <t xml:space="preserve"> 14.11 </t>
  </si>
  <si>
    <t xml:space="preserve"> 14.12 </t>
  </si>
  <si>
    <t xml:space="preserve"> 14.13 </t>
  </si>
  <si>
    <t xml:space="preserve"> 14.14 </t>
  </si>
  <si>
    <t xml:space="preserve"> 14.15 </t>
  </si>
  <si>
    <t xml:space="preserve"> 14.16 </t>
  </si>
  <si>
    <t xml:space="preserve"> 14.17 </t>
  </si>
  <si>
    <t xml:space="preserve"> 9535 </t>
  </si>
  <si>
    <t xml:space="preserve"> 15 </t>
  </si>
  <si>
    <t xml:space="preserve"> 15.1 </t>
  </si>
  <si>
    <t xml:space="preserve"> 15.2 </t>
  </si>
  <si>
    <t xml:space="preserve"> 15.3 </t>
  </si>
  <si>
    <t xml:space="preserve"> 15.4 </t>
  </si>
  <si>
    <t xml:space="preserve"> 16 </t>
  </si>
  <si>
    <t xml:space="preserve"> 16.1 </t>
  </si>
  <si>
    <t>Extintor PQS - 6KG</t>
  </si>
  <si>
    <t xml:space="preserve"> 16.2 </t>
  </si>
  <si>
    <t xml:space="preserve"> 16.3 </t>
  </si>
  <si>
    <t xml:space="preserve"> 16.4 </t>
  </si>
  <si>
    <t xml:space="preserve"> 17 </t>
  </si>
  <si>
    <t xml:space="preserve"> 17.1 </t>
  </si>
  <si>
    <t xml:space="preserve"> 74130/001 </t>
  </si>
  <si>
    <t xml:space="preserve"> 74130/005 </t>
  </si>
  <si>
    <t xml:space="preserve"> 17.2 </t>
  </si>
  <si>
    <t xml:space="preserve"> 91928 </t>
  </si>
  <si>
    <t xml:space="preserve"> 17.3 </t>
  </si>
  <si>
    <t xml:space="preserve"> 92000 </t>
  </si>
  <si>
    <t xml:space="preserve"> 97599 </t>
  </si>
  <si>
    <t xml:space="preserve"> 18 </t>
  </si>
  <si>
    <t xml:space="preserve"> 18.1 </t>
  </si>
  <si>
    <t xml:space="preserve"> 18.2 </t>
  </si>
  <si>
    <t xml:space="preserve"> 91603 </t>
  </si>
  <si>
    <t xml:space="preserve"> 18.3 </t>
  </si>
  <si>
    <t xml:space="preserve"> 96985 </t>
  </si>
  <si>
    <t xml:space="preserve"> 96973 </t>
  </si>
  <si>
    <t xml:space="preserve"> 19 </t>
  </si>
  <si>
    <t xml:space="preserve"> 19.1 </t>
  </si>
  <si>
    <t>CJ</t>
  </si>
  <si>
    <t xml:space="preserve"> 19.2 </t>
  </si>
  <si>
    <t xml:space="preserve"> 00000147 </t>
  </si>
  <si>
    <t>CONCRETO MAGRO PARA LASTRO, TRAÇO 1:4,5:4,5 (CIMENTO/ AREIA MÉDIA/ BRITA 1)  - PREPARO MECÂNICO COM BETONEIRA 400 L. AF_07/2016</t>
  </si>
  <si>
    <t>SARRAFO DE MADEIRA NAO APARELHADA *2,5 X 7* CM, MACARANDUBA, ANGELIM OU EQUIVALENTE DA REGIAO</t>
  </si>
  <si>
    <t xml:space="preserve"> 00004813 </t>
  </si>
  <si>
    <t xml:space="preserve"> 00005075 </t>
  </si>
  <si>
    <t>PREGO DE ACO POLIDO COM CABECA 18 X 30 (2 3/4 X 10)</t>
  </si>
  <si>
    <t xml:space="preserve"> 91170 </t>
  </si>
  <si>
    <t>FIXAÇÃO DE TUBOS HORIZONTAIS DE PVC, CPVC OU COBRE DIÂMETROS MENORES OU IGUAIS A 40 MM OU ELETROCALHAS ATÉ 150MM DE LARGURA, COM ABRAÇADEIRA METÁLICA RÍGIDA TIPO D 1/2, FIXADA EM PERFILADO EM LAJE. AF_05/2015</t>
  </si>
  <si>
    <t xml:space="preserve"> 91862 </t>
  </si>
  <si>
    <t>ELETRODUTO RÍGIDO ROSCÁVEL, PVC, DN 20 MM (1/2"), PARA CIRCUITOS TERMINAIS, INSTALADO EM FORRO - FORNECIMENTO E INSTALAÇÃO. AF_12/2015</t>
  </si>
  <si>
    <t xml:space="preserve"> 91870 </t>
  </si>
  <si>
    <t>ELETRODUTO RÍGIDO ROSCÁVEL, PVC, DN 20 MM (1/2"), PARA CIRCUITOS TERMINAIS, INSTALADO EM PAREDE - FORNECIMENTO E INSTALAÇÃO. AF_12/2015</t>
  </si>
  <si>
    <t xml:space="preserve"> 92981 </t>
  </si>
  <si>
    <t xml:space="preserve"> 94210 </t>
  </si>
  <si>
    <t xml:space="preserve"> 95241 </t>
  </si>
  <si>
    <t xml:space="preserve"> 95805 </t>
  </si>
  <si>
    <t>CONDULETE DE PVC, TIPO B, PARA ELETRODUTO DE PVC SOLDÁVEL DN 25 MM (3/4''), APARENTE - FORNECIMENTO E INSTALAÇÃO. AF_11/2016</t>
  </si>
  <si>
    <t xml:space="preserve"> 97586 </t>
  </si>
  <si>
    <t>LUMINÁRIA TIPO CALHA, DE SOBREPOR, COM 2 LÂMPADAS TUBULARES DE 36 W - FORNECIMENTO E INSTALAÇÃO. AF_11/2017</t>
  </si>
  <si>
    <t xml:space="preserve"> 98441 </t>
  </si>
  <si>
    <t>PAREDE DE MADEIRA COMPENSADA PARA CONSTRUÇÃO TEMPORÁRIA EM CHAPA SIMPLES, EXTERNA, COM ÁREA LÍQUIDA MAIOR OU IGUAL A 6 M², SEM VÃO. AF_05/2018</t>
  </si>
  <si>
    <t xml:space="preserve"> 98442 </t>
  </si>
  <si>
    <t>PAREDE DE MADEIRA COMPENSADA PARA CONSTRUÇÃO TEMPORÁRIA EM CHAPA SIMPLES, EXTERNA, COM ÁREA LÍQUIDA MENOR QUE 6 M², SEM VÃO. AF_05/2018</t>
  </si>
  <si>
    <t xml:space="preserve"> 98445 </t>
  </si>
  <si>
    <t>PAREDE DE MADEIRA COMPENSADA PARA CONSTRUÇÃO TEMPORÁRIA EM CHAPA SIMPLES, EXTERNA, COM ÁREA LÍQUIDA MAIOR OU IGUAL A 6 M², COM VÃO. AF_05/2018</t>
  </si>
  <si>
    <t xml:space="preserve"> 98446 </t>
  </si>
  <si>
    <t>PAREDE DE MADEIRA COMPENSADA PARA CONSTRUÇÃO TEMPORÁRIA EM CHAPA SIMPLES, EXTERNA, COM ÁREA LÍQUIDA MENOR QUE 6 M², COM VÃO. AF_05/2018</t>
  </si>
  <si>
    <t xml:space="preserve"> 00010891 </t>
  </si>
  <si>
    <t>EXTINTOR DE INCENDIO PORTATIL COM CARGA DE PO QUIMICO SECO (PQS) DE 4 KG, CLASSE BC</t>
  </si>
  <si>
    <t xml:space="preserve"> 00005061 </t>
  </si>
  <si>
    <t>PREGO DE ACO POLIDO COM CABECA 18 X 27 (2 1/2 X 10)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</si>
  <si>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</si>
  <si>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</si>
  <si>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</si>
  <si>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</si>
  <si>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92803 </t>
  </si>
  <si>
    <t xml:space="preserve"> 00039017 </t>
  </si>
  <si>
    <t>ESPACADOR / DISTANCIADOR CIRCULAR COM ENTRADA LATERAL, EM PLASTICO, PARA VERGALHAO *4,2 A 12,5* MM, COBRIMENTO 20 MM</t>
  </si>
  <si>
    <t xml:space="preserve"> 00043132 </t>
  </si>
  <si>
    <t xml:space="preserve"> 92795 </t>
  </si>
  <si>
    <t>CORTE E DOBRA DE AÇO CA-50, DIÂMETRO DE 12,5 MM, UTILIZADO EM ESTRUTURAS DIVERSAS, EXCETO LAJES. AF_12/2015</t>
  </si>
  <si>
    <t>CONCRETO FCK = 20MPA, TRAÇO 1:2,7:3 (CIMENTO/ AREIA MÉDIA/ BRITA 1)  - PREPARO MECÂNICO COM BETONEIRA 600 L. AF_07/2016</t>
  </si>
  <si>
    <t xml:space="preserve"> 00006189 </t>
  </si>
  <si>
    <t xml:space="preserve"> 88631 </t>
  </si>
  <si>
    <t xml:space="preserve"> 00034557 </t>
  </si>
  <si>
    <t>TELA DE ACO SOLDADA GALVANIZADA/ZINCADA PARA ALVENARIA, FIO D = *1,20 A 1,70* MM, MALHA 15 X 15 MM, (C X L) *50 X 7,5* CM</t>
  </si>
  <si>
    <t xml:space="preserve"> 00037592 </t>
  </si>
  <si>
    <t>BLOCO CERAMICO DE VEDACAO COM FUROS NA VERTICAL, 9 X 19 X 39 CM - 4,5 MPA (NBR 15270)</t>
  </si>
  <si>
    <t xml:space="preserve"> 00000142 </t>
  </si>
  <si>
    <t>310ML</t>
  </si>
  <si>
    <t xml:space="preserve"> 00034381 </t>
  </si>
  <si>
    <t xml:space="preserve"> 00011186 </t>
  </si>
  <si>
    <t>ESPELHO CRISTAL E = 4 MM</t>
  </si>
  <si>
    <t xml:space="preserve"> 00004425 </t>
  </si>
  <si>
    <t>VIGA DE MADEIRA NAO APARELHADA 6 X 12 CM, MACARANDUBA, ANGELIM OU EQUIVALENTE DA REGIAO</t>
  </si>
  <si>
    <t xml:space="preserve"> 00040568 </t>
  </si>
  <si>
    <t>PREGO DE ACO POLIDO COM CABECA 22 X 48 (4 1/4 X 5)</t>
  </si>
  <si>
    <t xml:space="preserve"> 00007319 </t>
  </si>
  <si>
    <t>TINTA ASFALTICA IMPERMEABILIZANTE DISPERSA EM AGUA, PARA MATERIAIS CIMENTICIOS</t>
  </si>
  <si>
    <t>REJUNTE COLORIDO, CIMENTICIO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</si>
  <si>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</si>
  <si>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</si>
  <si>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</si>
  <si>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</si>
  <si>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 xml:space="preserve"> 91533 </t>
  </si>
  <si>
    <t>COMPACTADOR DE SOLOS DE PERCUSSÃO (SOQUETE) COM MOTOR A GASOLINA 4 TEMPOS, POTÊNCIA 4 CV - CHP DIURNO. AF_08/2015</t>
  </si>
  <si>
    <t xml:space="preserve"> 91534 </t>
  </si>
  <si>
    <t>COMPACTADOR DE SOLOS DE PERCUSSÃO (SOQUETE) COM MOTOR A GASOLINA 4 TEMPOS, POTÊNCIA 4 CV - CHI DIURNO. AF_08/2015</t>
  </si>
  <si>
    <t xml:space="preserve"> 00006079 </t>
  </si>
  <si>
    <t>ARGILA, ARGILA VERMELHA OU ARGILA ARENOSA (RETIRADA NA JAZIDA, SEM TRANSPORTE)</t>
  </si>
  <si>
    <t xml:space="preserve"> 94968 </t>
  </si>
  <si>
    <t>CONCRETO MAGRO PARA LASTRO, TRAÇO 1:4,5:4,5 (CIMENTO/ AREIA MÉDIA/ BRITA 1)  - PREPARO MECÂNICO COM BETONEIRA 600 L. AF_07/2016</t>
  </si>
  <si>
    <t xml:space="preserve"> 87301 </t>
  </si>
  <si>
    <t>ARGAMASSA TRAÇO 1:4 (EM VOLUME DE CIMENTO E AREIA MÉDIA ÚMIDA) PARA CONTRAPISO, PREPARO MECÂNICO COM BETONEIRA 400 L. AF_08/2019</t>
  </si>
  <si>
    <t xml:space="preserve"> 00007311 </t>
  </si>
  <si>
    <t>TINTA ESMALTE SINTETICO PREMIUM ACETINADO</t>
  </si>
  <si>
    <t xml:space="preserve"> 00038383 </t>
  </si>
  <si>
    <t>LIXA D'AGUA EM FOLHA, GRAO 100</t>
  </si>
  <si>
    <t xml:space="preserve"> 00000122 </t>
  </si>
  <si>
    <t>ADESIVO PLASTICO PARA PVC, FRASCO COM 850 GR</t>
  </si>
  <si>
    <t xml:space="preserve"> 00020083 </t>
  </si>
  <si>
    <t>SOLUCAO LIMPADORA PARA PVC, FRASCO COM 1000 CM3</t>
  </si>
  <si>
    <t xml:space="preserve"> 00007129 </t>
  </si>
  <si>
    <t>TE DE REDUCAO, PVC, SOLDAVEL, 90 GRAUS, 50 MM X 25 MM, PARA AGUA FRIA PREDIAL</t>
  </si>
  <si>
    <t xml:space="preserve"> 00003148 </t>
  </si>
  <si>
    <t>FITA VEDA ROSCA EM ROLOS DE 18 MM X 50 M (L X C)</t>
  </si>
  <si>
    <t xml:space="preserve"> 00006024 </t>
  </si>
  <si>
    <t>REGISTRO PRESSAO COM ACABAMENTO E CANOPLA CROMADA, SIMPLES, BITOLA 3/4 " (REF 1416)</t>
  </si>
  <si>
    <t xml:space="preserve"> 00009836 </t>
  </si>
  <si>
    <t>TUBO PVC  SERIE NORMAL, DN 100 MM, PARA ESGOTO  PREDIAL (NBR 5688)</t>
  </si>
  <si>
    <t>TIJOLO CERAMICO MACICO *5 X 10 X 20* CM</t>
  </si>
  <si>
    <t xml:space="preserve"> 00037329 </t>
  </si>
  <si>
    <t>REJUNTE EPOXI BRANCO</t>
  </si>
  <si>
    <t xml:space="preserve"> 00010228 </t>
  </si>
  <si>
    <t>VALVULA DE DESCARGA METALICA, BASE 1 1/2 " E ACABAMENTO METALICO CROMADO</t>
  </si>
  <si>
    <t xml:space="preserve"> 86906 </t>
  </si>
  <si>
    <t xml:space="preserve"> 00001368 </t>
  </si>
  <si>
    <t>CHUVEIRO COMUM EM PLASTICO BRANCO, COM CANO, 3 TEMPERATURAS, 5500 W (110/220 V)</t>
  </si>
  <si>
    <t>Edificações</t>
  </si>
  <si>
    <t>Un</t>
  </si>
  <si>
    <t>INES - INSTALAÇÕES ESPECIAIS</t>
  </si>
  <si>
    <t xml:space="preserve"> 00002370 </t>
  </si>
  <si>
    <t>DISJUNTOR TIPO NEMA, MONOPOLAR 10 ATE 30A, TENSAO MAXIMA DE 240 V</t>
  </si>
  <si>
    <t xml:space="preserve"> 00002373 </t>
  </si>
  <si>
    <t>DISJUNTOR TIPO NEMA, TRIPOLAR 60 ATE 100 A, TENSAO MAXIMA DE 415 V</t>
  </si>
  <si>
    <t xml:space="preserve"> 91953 </t>
  </si>
  <si>
    <t xml:space="preserve"> 00000981 </t>
  </si>
  <si>
    <t>CABO DE COBRE, FLEXIVEL, CLASSE 4 OU 5, ISOLACAO EM PVC/A, ANTICHAMA BWF-B, 1 CONDUTOR, 450/750 V, SECAO NOMINAL 4 MM2</t>
  </si>
  <si>
    <t xml:space="preserve"> 00003811 </t>
  </si>
  <si>
    <t>LUMINARIA DE SOBREPOR EM CHAPA DE ACO PARA 2 LAMPADAS FLUORESCENTES DE *18* W, ALETADA, COMPLETA (LAMPADAS E REATOR INCLUSOS)</t>
  </si>
  <si>
    <t xml:space="preserve"> 00038774 </t>
  </si>
  <si>
    <t>LUMINARIA DE EMERGENCIA 30 LEDS, POTENCIA 2 W, BATERIA DE LITIO, AUTONOMIA DE 6 HORAS</t>
  </si>
  <si>
    <t>ACO CA-50, 10,0 MM, VERGALHAO</t>
  </si>
  <si>
    <t xml:space="preserve"> 00003379 </t>
  </si>
  <si>
    <t xml:space="preserve"> 98463 </t>
  </si>
  <si>
    <t>SUPORTE ISOLADOR PARA CORDOALHA DE COBRE - FORNECIMENTO E INSTALAÇÃO. AF_12/2017</t>
  </si>
  <si>
    <t xml:space="preserve"> 00000863 </t>
  </si>
  <si>
    <t>CABO DE COBRE NU 35 MM2 MEIO-DURO</t>
  </si>
  <si>
    <t xml:space="preserve"> 92915 </t>
  </si>
  <si>
    <t xml:space="preserve"> 00037556 </t>
  </si>
  <si>
    <t xml:space="preserve"> 3 </t>
  </si>
  <si>
    <t>OBRA</t>
  </si>
  <si>
    <t>RIOL - Serviços de Construções LTDA.</t>
  </si>
  <si>
    <t>SISTEMA DE VEDAÇÃO VERTICAL</t>
  </si>
  <si>
    <t>SISTEMAS DE PISOS</t>
  </si>
  <si>
    <t>PINTURAS E ACABAMENTOS</t>
  </si>
  <si>
    <t>LOUÇAS, ACESSÓRIOS E METAIS</t>
  </si>
  <si>
    <t>Placa da obra em chapa de aço galvanizado, Padrão Governo Federal</t>
  </si>
  <si>
    <t xml:space="preserve"> 93584 </t>
  </si>
  <si>
    <t>Barracão provisório para deposito</t>
  </si>
  <si>
    <t xml:space="preserve"> 98230 </t>
  </si>
  <si>
    <t xml:space="preserve"> 96619 </t>
  </si>
  <si>
    <t xml:space="preserve"> 3.1.5 </t>
  </si>
  <si>
    <t xml:space="preserve"> 96535 </t>
  </si>
  <si>
    <t xml:space="preserve"> 96558 </t>
  </si>
  <si>
    <t xml:space="preserve"> 96557 </t>
  </si>
  <si>
    <t>Concreto Bombeado fck= 25MPa; incluindo preparo, lançamento e adensamento</t>
  </si>
  <si>
    <t xml:space="preserve"> 87489 </t>
  </si>
  <si>
    <t>PORTAS DE MADEIRA</t>
  </si>
  <si>
    <t>PM2 - Porta de madeira com visor para pintura, semi-oca (leve ou média), dimensões 80x210cm, espessura 3,5cm; incluso dobradiças, batentes e fechadura</t>
  </si>
  <si>
    <t>FERRAGENS E ACESSÓRIOS</t>
  </si>
  <si>
    <t xml:space="preserve"> 100874 </t>
  </si>
  <si>
    <t xml:space="preserve"> 00000133 </t>
  </si>
  <si>
    <t xml:space="preserve"> 6.3 </t>
  </si>
  <si>
    <t xml:space="preserve"> 6.3.1 </t>
  </si>
  <si>
    <t xml:space="preserve"> 94570 </t>
  </si>
  <si>
    <t xml:space="preserve"> 6.4 </t>
  </si>
  <si>
    <t xml:space="preserve"> 6.4.1 </t>
  </si>
  <si>
    <t xml:space="preserve"> 6.5 </t>
  </si>
  <si>
    <t>VIDROS</t>
  </si>
  <si>
    <t xml:space="preserve"> 6.5.1 </t>
  </si>
  <si>
    <t xml:space="preserve"> 85005 </t>
  </si>
  <si>
    <t xml:space="preserve"> 87878 </t>
  </si>
  <si>
    <t xml:space="preserve"> 87881 </t>
  </si>
  <si>
    <t xml:space="preserve"> 87543 </t>
  </si>
  <si>
    <t xml:space="preserve"> 87273 </t>
  </si>
  <si>
    <t xml:space="preserve"> 87267 </t>
  </si>
  <si>
    <t xml:space="preserve"> 87630 </t>
  </si>
  <si>
    <t>Contrapiso de concreto não-estrutural, espessura 3cm e preparo mecânico</t>
  </si>
  <si>
    <t xml:space="preserve"> 87251 </t>
  </si>
  <si>
    <t xml:space="preserve"> 98689 </t>
  </si>
  <si>
    <t>Soleira em granito cinza andorinha, largura 15 cm, espessura 2 cm</t>
  </si>
  <si>
    <t xml:space="preserve"> 98679 </t>
  </si>
  <si>
    <t>Emassamento de paredes internas com massa PVA, 2 demãos</t>
  </si>
  <si>
    <t xml:space="preserve"> 96132 </t>
  </si>
  <si>
    <t xml:space="preserve"> 88486 </t>
  </si>
  <si>
    <t xml:space="preserve"> 74065/001 </t>
  </si>
  <si>
    <t xml:space="preserve"> 89449 </t>
  </si>
  <si>
    <t xml:space="preserve"> 89450 </t>
  </si>
  <si>
    <t xml:space="preserve"> 89505 </t>
  </si>
  <si>
    <t xml:space="preserve"> 89628 </t>
  </si>
  <si>
    <t xml:space="preserve"> 89630 </t>
  </si>
  <si>
    <t xml:space="preserve"> 89711 </t>
  </si>
  <si>
    <t xml:space="preserve"> 89712 </t>
  </si>
  <si>
    <t xml:space="preserve"> 89726 </t>
  </si>
  <si>
    <t xml:space="preserve"> 89724 </t>
  </si>
  <si>
    <t xml:space="preserve"> 99635 </t>
  </si>
  <si>
    <t xml:space="preserve"> 86901 </t>
  </si>
  <si>
    <t>Cuba de embutir oval em louça branca</t>
  </si>
  <si>
    <t>Papeleira Metálica, Deca ou equivalente</t>
  </si>
  <si>
    <t>Torneira para lavatório de mesa bica baixa, Deca ou equivalente</t>
  </si>
  <si>
    <t>Dispenser Saboneteira, Melhoramentos ou equivalente</t>
  </si>
  <si>
    <t xml:space="preserve"> 100868 </t>
  </si>
  <si>
    <t>Barra de apoio 80 cm, aço inox polido, Deca ou equivalente</t>
  </si>
  <si>
    <t xml:space="preserve"> 72553 </t>
  </si>
  <si>
    <t>Luminária de emergência de blocos aucônomos de LED, com autonomia de 2h</t>
  </si>
  <si>
    <t xml:space="preserve"> 72947 </t>
  </si>
  <si>
    <t>Marcação de piso com tinta retrorrefletiva para localização de extintor, dimensões 100x100cm</t>
  </si>
  <si>
    <t>Placa de sinalização em PVC fotoluminescente, dimensões até 480cm²</t>
  </si>
  <si>
    <t xml:space="preserve"> 83463 </t>
  </si>
  <si>
    <t xml:space="preserve"> 74130/003 </t>
  </si>
  <si>
    <t xml:space="preserve"> 00000118 </t>
  </si>
  <si>
    <t>ELETRODUTOS E ACESSÓRIOS</t>
  </si>
  <si>
    <t xml:space="preserve"> 91854 </t>
  </si>
  <si>
    <t xml:space="preserve"> 93008 </t>
  </si>
  <si>
    <t xml:space="preserve"> 83446 </t>
  </si>
  <si>
    <t>Caixa de passagem PVC 4x2"</t>
  </si>
  <si>
    <t xml:space="preserve"> 17.4 </t>
  </si>
  <si>
    <t xml:space="preserve"> 91932 </t>
  </si>
  <si>
    <t xml:space="preserve"> 17.5 </t>
  </si>
  <si>
    <t xml:space="preserve"> 00000159 </t>
  </si>
  <si>
    <t xml:space="preserve"> 00000160 </t>
  </si>
  <si>
    <t xml:space="preserve"> 96974 </t>
  </si>
  <si>
    <t xml:space="preserve"> 98111 </t>
  </si>
  <si>
    <t>Caixa de inspeção com tampa em PVC, Ø 230mm x 250mm</t>
  </si>
  <si>
    <t xml:space="preserve"> 00000162 </t>
  </si>
  <si>
    <t>Terminal ou conector de pressao - para cabo 35mm2</t>
  </si>
  <si>
    <t xml:space="preserve"> 00000163 </t>
  </si>
  <si>
    <t xml:space="preserve"> 101965 </t>
  </si>
  <si>
    <t>CNPJ: 09.335.585/0001-75</t>
  </si>
  <si>
    <t>PONTALETE DE MADEIRA NAO APARELHADA *7,5 X 7,5* CM (3 X 3 ") PINUS, MISTA OU EQUIVALENTE DA REGIAO</t>
  </si>
  <si>
    <t>PLACA DE OBRA (PARA CONSTRUCAO CIVIL) EM CHAPA GALVANIZADA *N. 22*, ADESIVADA, DE *2,0 X 1,125* M</t>
  </si>
  <si>
    <t xml:space="preserve"> 00001106 </t>
  </si>
  <si>
    <t>CAL HIDRATADA CH-I PARA ARGAMASSAS</t>
  </si>
  <si>
    <t xml:space="preserve"> 00000367 </t>
  </si>
  <si>
    <t>AREIA GROSSA - POSTO JAZIDA/FORNECEDOR (RETIRADO NA JAZIDA, SEM TRANSPORTE)</t>
  </si>
  <si>
    <t>TABUA DE MADEIRA NAO APARELHADA *2,5 X 30* CM, CEDRINHO OU EQUIVALENTE DA REGIAO</t>
  </si>
  <si>
    <t xml:space="preserve"> 00043059 </t>
  </si>
  <si>
    <t>ACO CA-60, 4,2 MM, OU 5,0 MM, OU 6,0 MM, OU 7,0 MM, VERGALHAO</t>
  </si>
  <si>
    <t>ARAME RECOZIDO 16 BWG, D = 1,60 MM (0,016 KG/M) OU 18 BWG, D = 1,25 MM (0,01 KG/M)</t>
  </si>
  <si>
    <t xml:space="preserve"> 101165 </t>
  </si>
  <si>
    <t>ALVENARIA DE EMBASAMENTO COM BLOCO ESTRUTURAL DE CONCRETO, DE 14X19X29CM E ARGAMASSA DE ASSENTAMENTO COM PREPARO EM BETONEIRA. AF_05/2020</t>
  </si>
  <si>
    <t>VASO SANITÁRIO SIFONADO COM CAIXA ACOPLADA LOUÇA BRANCA - FORNECIMENTO E INSTALAÇÃO. AF_01/2020</t>
  </si>
  <si>
    <t xml:space="preserve"> 89709 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</si>
  <si>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</si>
  <si>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</si>
  <si>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91305 </t>
  </si>
  <si>
    <t>FECHADURA DE EMBUTIR PARA PORTA DE BANHEIRO, COMPLETA, ACABAMENTO PADRÃO POPULAR, INCLUSO EXECUÇÃO DE FURO - FORNECIMENTO E INSTALAÇÃO. AF_12/2019</t>
  </si>
  <si>
    <t xml:space="preserve"> 91967 </t>
  </si>
  <si>
    <t>TRAMA DE MADEIRA COMPOSTA POR TERÇAS PARA TELHADOS DE ATÉ 2 ÁGUAS PARA TELHA ONDULADA DE FIBROCIMENTO, METÁLICA, PLÁSTICA OU TERMOACÚSTICA, INCLUSO TRANSPORTE VERTICAL. AF_07/2019</t>
  </si>
  <si>
    <t>ESCAVAÇÃO MANUAL DE VALA COM PROFUNDIDADE MENOR OU IGUAL A 1,30 M. AF_03/2016</t>
  </si>
  <si>
    <t>TELHAMENTO COM TELHA ONDULADA DE FIBROCIMENTO E = 6 MM, COM RECOBRIMENTO LATERAL DE 1 1/4 DE ONDA PARA TELHADO COM INCLINAÇÃO MÁXIMA DE 10°, COM ATÉ 2 ÁGUAS, INCLUSO IÇAMENTO. AF_07/2019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</si>
  <si>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</si>
  <si>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</si>
  <si>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95240 </t>
  </si>
  <si>
    <t>LASTRO DE CONCRETO MAGRO, APLICADO EM PISOS OU RADIERS, ESPESSURA DE 3 CM. AF_07/2016</t>
  </si>
  <si>
    <t>LASTRO DE CONCRETO MAGRO, APLICADO EM PISOS OU RADIERS, ESPESSURA DE 5 CM. AF_07/2016</t>
  </si>
  <si>
    <t xml:space="preserve"> 96995 </t>
  </si>
  <si>
    <t>REATERRO MANUAL APILOADO COM SOQUETE. AF_10/2017</t>
  </si>
  <si>
    <t xml:space="preserve"> 00003670 </t>
  </si>
  <si>
    <t>JUNCAO SIMPLES, PVC, 45 GRAUS, DN 100 X 100 MM, SERIE NORMAL PARA ESGOTO PREDIAL</t>
  </si>
  <si>
    <t xml:space="preserve"> 00021112 </t>
  </si>
  <si>
    <t>VALVULA DE DESCARGA EM METAL CROMADO PARA MICTORIO COM ACIONAMENTO POR PRESSAO E FECHAMENTO AUTOMATICO</t>
  </si>
  <si>
    <t>PORTA EM ALUMÍNIO DE ABRIR TIPO VENEZIANA COM GUARNIÇÃO, FIXAÇÃO COM PARAFUSOS - FORNECIMENTO E INSTALAÇÃO. AF_12/2019</t>
  </si>
  <si>
    <t>INTERRUPTOR SIMPLES (1 MÓDULO) COM 1 TOMADA DE EMBUTIR 2P+T 10 A,  INCLUINDO SUPORTE E PLACA - FORNECIMENTO E INSTALAÇÃO. AF_12/2015</t>
  </si>
  <si>
    <t xml:space="preserve"> 00011455 </t>
  </si>
  <si>
    <t>FECHO / TRINCO / FERROLHO FIO REDONDO, DE SOBREPOR, 8", EM ACO GALVANIZADO / ZINCADO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</si>
  <si>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</si>
  <si>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</si>
  <si>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</si>
  <si>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</si>
  <si>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>SARRAFO DE MADEIRA NAO APARELHADA *2,5 X 7,5* CM (1 X 3 ") PINUS, MISTA OU EQUIVALENTE DA REGIAO</t>
  </si>
  <si>
    <t xml:space="preserve"> 00005073 </t>
  </si>
  <si>
    <t>PREGO DE ACO POLIDO COM CABECA 17 X 24 (2 1/4 X 11)</t>
  </si>
  <si>
    <t xml:space="preserve"> 00005074 </t>
  </si>
  <si>
    <t>PREGO DE ACO POLIDO COM CABECA 15 X 18 (1 1/2 X 13)</t>
  </si>
  <si>
    <t xml:space="preserve"> 92800 </t>
  </si>
  <si>
    <t xml:space="preserve"> 00001525 </t>
  </si>
  <si>
    <t>CONCRETO USINADO BOMBEAVEL, CLASSE DE RESISTENCIA C30, COM BRITA 0 E 1, SLUMP = 100 +/- 20 MM, INCLUI SERVICO DE BOMBEAMENTO (NBR 8953)</t>
  </si>
  <si>
    <t>TABUA DE MADEIRA NAO APARELHADA *2,5 X 20* CM, CEDRINHO OU EQUIVALENTE DA REGIAO</t>
  </si>
  <si>
    <t>ARGAMASSA TRAÇO 1:4 (EM VOLUME DE CIMENTO E AREIA MÉDIA ÚMIDA), PREPARO MANUAL. AF_08/2019</t>
  </si>
  <si>
    <t>ARGAMASSA TRAÇO 1:2:8 (EM VOLUME DE CIMENTO, CAL E AREIA MÉDIA ÚMIDA) PARA EMBOÇO/MASSA ÚNICA/ASSENTAMENTO DE ALVENARIA DE VEDAÇÃO, PREPARO MECÂNICO COM BETONEIRA 400 L. AF_08/2019</t>
  </si>
  <si>
    <t xml:space="preserve"> 100659 </t>
  </si>
  <si>
    <t>ALIZAR DE 5X1,5CM PARA PORTA FIXADO COM PREGOS, PADRÃO MÉDIO - FORNECIMENTO E INSTALAÇÃO. AF_12/2019</t>
  </si>
  <si>
    <t xml:space="preserve"> 90806 </t>
  </si>
  <si>
    <t>BATENTE PARA PORTA DE MADEIRA, FIXAÇÃO COM ARGAMASSA, PADRÃO MÉDIO - FORNECIMENTO E INSTALAÇÃO. AF_12/2019_P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</si>
  <si>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</si>
  <si>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</si>
  <si>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100660 </t>
  </si>
  <si>
    <t>ALIZAR DE 5X1,5CM PARA PORTA FIXADO COM PREGOS, PADRÃO POPULAR - FORNECIMENTO E INSTALAÇÃO. AF_12/2019</t>
  </si>
  <si>
    <t xml:space="preserve"> 91292 </t>
  </si>
  <si>
    <t>BATENTE PARA PORTA DE MADEIRA, FIXAÇÃO COM ARGAMASSA, PADRÃO POPULAR. FORNECIMENTO E INSTALAÇÃO. AF_12/2019_P</t>
  </si>
  <si>
    <t xml:space="preserve"> 91297 </t>
  </si>
  <si>
    <t>PORTA DE MADEIRA FRISADA, SEMI-OCA (LEVE OU MÉDIA), 80X210CM, ESPESSURA DE 3,5CM, INCLUSO DOBRADIÇAS - FORNECIMENTO E INSTALAÇÃO. AF_12/2019</t>
  </si>
  <si>
    <t xml:space="preserve"> 88629 </t>
  </si>
  <si>
    <t>ARGAMASSA TRAÇO 1:3 (EM VOLUME DE CIMENTO E AREIA MÉDIA ÚMIDA), PREPARO MANUAL. AF_08/2019</t>
  </si>
  <si>
    <t xml:space="preserve"> 00036204 </t>
  </si>
  <si>
    <t>BARRA DE APOIO RETA, EM ACO INOX POLIDO, COMPRIMENTO 60CM, DIAMETRO MINIMO 3 CM</t>
  </si>
  <si>
    <t xml:space="preserve"> 00004379 </t>
  </si>
  <si>
    <t>PARAFUSO DE ACO ZINCADO COM ROSCA SOBERBA, CABECA CHATA E FENDA SIMPLES, DIAMETRO 2,5 MM, COMPRIMENTO * 9,5 * MM</t>
  </si>
  <si>
    <t xml:space="preserve"> 00036896 </t>
  </si>
  <si>
    <t>SELANTE ELASTICO MONOCOMPONENTE A BASE DE POLIURETANO (PU) PARA JUNTAS DIVERSAS</t>
  </si>
  <si>
    <t xml:space="preserve"> 00004430 </t>
  </si>
  <si>
    <t>CAIBRO DE MADEIRA NAO APARELHADA *5 X 6* CM, MACARANDUBA, ANGELIM OU EQUIVALENTE DA REGIAO</t>
  </si>
  <si>
    <t xml:space="preserve"> 00000442 </t>
  </si>
  <si>
    <t>PARAFUSO FRANCES M16 EM ACO GALVANIZADO, COMPRIMENTO = 45 MM, DIAMETRO = 16 MM, CABECA ABAULADA</t>
  </si>
  <si>
    <t xml:space="preserve"> 00004472 </t>
  </si>
  <si>
    <t>VIGA DE MADEIRA NAO APARELHADA *6 X 16* CM, MACARANDUBA, ANGELIM OU EQUIVALENTE DA REGIAO</t>
  </si>
  <si>
    <t xml:space="preserve"> 00004408 </t>
  </si>
  <si>
    <t>RIPA DE MADEIRA NAO APARELHADA *1,5 X 5* CM, MACARANDUBA, ANGELIM OU EQUIVALENTE DA REGIAO</t>
  </si>
  <si>
    <t xml:space="preserve"> 00039027 </t>
  </si>
  <si>
    <t>PREGO DE ACO POLIDO COM CABECA 19  X 36 (3 1/4  X  9)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</si>
  <si>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</si>
  <si>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87377 </t>
  </si>
  <si>
    <t>ARGAMASSA TRAÇO 1:3 (EM VOLUME DE CIMENTO E AREIA GROSSA ÚMIDA) PARA CHAPISCO CONVENCIONAL, PREPARO MANUAL. AF_08/2019</t>
  </si>
  <si>
    <t xml:space="preserve"> 87381 </t>
  </si>
  <si>
    <t>ARGAMASSA TRAÇO 1:4 (EM VOLUME DE CIMENTO E AREIA GROSSA ÚMIDA) COM ADIÇÃO DE EMULSÃO POLIMÉRICA PARA CHAPISCO ROLADO, PREPARO MANUAL. AF_08/2019</t>
  </si>
  <si>
    <t xml:space="preserve"> 87407 </t>
  </si>
  <si>
    <t>ARGAMASSA INDUSTRIALIZADA PARA REVESTIMENTOS, MISTURA E PROJEÇÃO DE 1,5 M³/H DE ARGAMASSA. AF_08/2019</t>
  </si>
  <si>
    <t xml:space="preserve"> 00000370 </t>
  </si>
  <si>
    <t>AREIA MEDIA - POSTO JAZIDA/FORNECEDOR (RETIRADO NA JAZIDA, SEM TRANSPORTE)</t>
  </si>
  <si>
    <t xml:space="preserve"> 00020232 </t>
  </si>
  <si>
    <t>SOLEIRA EM GRANITO, POLIDO, TIPO ANDORINHA/ QUARTZ/ CASTELO/ CORUMBA OU OUTROS EQUIVALENTES DA REGIAO, L= *15* CM, E=  *2,0* CM</t>
  </si>
  <si>
    <t>ARGAMASSA COLANTE TIPO ACIII</t>
  </si>
  <si>
    <t xml:space="preserve"> 87298 </t>
  </si>
  <si>
    <t>ARGAMASSA TRAÇO 1:3 (EM VOLUME DE CIMENTO E AREIA MÉDIA ÚMIDA) PARA CONTRAPISO, PREPARO MECÂNICO COM BETONEIRA 400 L. AF_08/2019</t>
  </si>
  <si>
    <t xml:space="preserve"> 00003671 </t>
  </si>
  <si>
    <t>JUNTA PLASTICA DE DILATACAO PARA PISOS, COR CINZA, 17 X 3 MM (ALTURA X ESPESSURA)</t>
  </si>
  <si>
    <t>DROP - DRENAGEM/OBRAS DE CONTENÇÃO / POÇOS DE VISITA E CAIXAS</t>
  </si>
  <si>
    <t xml:space="preserve"> 00043651 </t>
  </si>
  <si>
    <t>MASSA ACRILICA PARA SUPERFICIES INTERNAS E EXTERNAS</t>
  </si>
  <si>
    <t xml:space="preserve"> 00007345 </t>
  </si>
  <si>
    <t>TINTA LATEX PVA PREMIUM, COR BRANCA</t>
  </si>
  <si>
    <t xml:space="preserve"> 00006086 </t>
  </si>
  <si>
    <t>GL</t>
  </si>
  <si>
    <t xml:space="preserve"> 00007288 </t>
  </si>
  <si>
    <t>TINTA ESMALTE SINTETICO PREMIUM FOSCO</t>
  </si>
  <si>
    <t xml:space="preserve"> 00009868 </t>
  </si>
  <si>
    <t>TUBO PVC, SOLDAVEL, DN 25 MM, AGUA FRIA (NBR-5648)</t>
  </si>
  <si>
    <t xml:space="preserve"> 00009875 </t>
  </si>
  <si>
    <t>TUBO PVC, SOLDAVEL, DN 50 MM, PARA AGUA FRIA (NBR-5648)</t>
  </si>
  <si>
    <t xml:space="preserve"> 00009873 </t>
  </si>
  <si>
    <t>TUBO PVC, SOLDAVEL, DN 60 MM, AGUA FRIA (NBR-5648)</t>
  </si>
  <si>
    <t xml:space="preserve"> 00003529 </t>
  </si>
  <si>
    <t>JOELHO PVC, SOLDAVEL, 90 GRAUS, 25 MM, PARA AGUA FRIA PREDIAL</t>
  </si>
  <si>
    <t xml:space="preserve"> 00003539 </t>
  </si>
  <si>
    <t>JOELHO PVC, SOLDAVEL, 90 GRAUS, 60 MM, PARA AGUA FRIA PREDIAL</t>
  </si>
  <si>
    <t xml:space="preserve"> 00007139 </t>
  </si>
  <si>
    <t>TE SOLDAVEL, PVC, 90 GRAUS, 25 MM, PARA AGUA FRIA PREDIAL (NBR 5648)</t>
  </si>
  <si>
    <t xml:space="preserve"> 00007143 </t>
  </si>
  <si>
    <t>TE SOLDAVEL, PVC, 90 GRAUS, 60 MM, PARA AGUA FRIA PREDIAL (NBR 5648)</t>
  </si>
  <si>
    <t xml:space="preserve"> 00007132 </t>
  </si>
  <si>
    <t>TE DE REDUCAO, PVC, SOLDAVEL, 90 GRAUS, 75 MM X 50 MM, PARA AGUA FRIA PREDIAL</t>
  </si>
  <si>
    <t xml:space="preserve"> 00020078 </t>
  </si>
  <si>
    <t>PASTA LUBRIFICANTE PARA TUBOS E CONEXOES COM JUNTA ELASTICA (USO EM PVC, ACO, POLIETILENO E OUTROS) ( DE *400* G)</t>
  </si>
  <si>
    <t xml:space="preserve"> 00004721 </t>
  </si>
  <si>
    <t>PEDRA BRITADA N. 1 (9,5 a 19 MM) POSTO PEDREIRA/FORNECEDOR, SEM FRETE</t>
  </si>
  <si>
    <t xml:space="preserve"> 74166/001 </t>
  </si>
  <si>
    <t xml:space="preserve"> 00003279 </t>
  </si>
  <si>
    <t>CAIXA INSPECAO, CONCRETO PRE MOLDADO, CIRCULAR, COM TAMPA, D = 60* CM, H= 60* CM</t>
  </si>
  <si>
    <t xml:space="preserve"> 00009835 </t>
  </si>
  <si>
    <t>TUBO PVC  SERIE NORMAL, DN 40 MM, PARA ESGOTO  PREDIAL (NBR 5688)</t>
  </si>
  <si>
    <t xml:space="preserve"> 00009838 </t>
  </si>
  <si>
    <t>TUBO PVC SERIE NORMAL, DN 50 MM, PARA ESGOTO PREDIAL (NBR 5688)</t>
  </si>
  <si>
    <t xml:space="preserve"> 00003516 </t>
  </si>
  <si>
    <t>JOELHO PVC, SOLDAVEL, BB, 45 GRAUS, DN 40 MM, PARA ESGOTO PREDIAL</t>
  </si>
  <si>
    <t xml:space="preserve"> 00003517 </t>
  </si>
  <si>
    <t>JOELHO PVC, SOLDAVEL, BB, 90 GRAUS, DN 40 MM, PARA ESGOTO PREDIAL</t>
  </si>
  <si>
    <t xml:space="preserve"> 00000301 </t>
  </si>
  <si>
    <t>ANEL BORRACHA PARA TUBO ESGOTO PREDIAL, DN 100 MM (NBR 5688)</t>
  </si>
  <si>
    <t xml:space="preserve"> 00003520 </t>
  </si>
  <si>
    <t>JOELHO PVC, SOLDAVEL, PB, 90 GRAUS, DN 100 MM, PARA ESGOTO PREDIAL</t>
  </si>
  <si>
    <t xml:space="preserve"> 00004823 </t>
  </si>
  <si>
    <t>MASSA PLASTICA PARA MARMORE/GRANITO</t>
  </si>
  <si>
    <t xml:space="preserve"> 00020269 </t>
  </si>
  <si>
    <t>LAVATORIO/CUBA DE EMBUTIR OVAL LOUCA BRANCA SEM LADRAO *50 X 35* CM</t>
  </si>
  <si>
    <t xml:space="preserve"> 00013415 </t>
  </si>
  <si>
    <t>TORNEIRA CROMADA DE MESA PARA LAVATORIO, PADRAO POPULAR, 1/2 " OU 3/4 " (REF 1193)</t>
  </si>
  <si>
    <t xml:space="preserve"> 00036081 </t>
  </si>
  <si>
    <t>BARRA DE APOIO RETA, EM ACO INOX POLIDO, COMPRIMENTO 80CM, DIAMETRO MINIMO 3 CM</t>
  </si>
  <si>
    <t xml:space="preserve"> 00004350 </t>
  </si>
  <si>
    <t>BUCHA DE NYLON, DIAMETRO DO FURO 8 MM, COMPRIMENTO 40 MM, COM PARAFUSO DE ROSCA SOBERBA, CABECA CHATA, FENDA SIMPLES, 4,8 X 50 MM</t>
  </si>
  <si>
    <t>PAVI - PAVIMENTAÇÃO</t>
  </si>
  <si>
    <t xml:space="preserve"> 5824 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</si>
  <si>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</si>
  <si>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 xml:space="preserve"> 95133 </t>
  </si>
  <si>
    <t>MÁQUINA DEMARCADORA DE FAIXA DE TRÁFEGO À FRIO, AUTOPROPELIDA, POTÊNCIA 38 HP - CHP DIURNO. AF_07/2016</t>
  </si>
  <si>
    <t xml:space="preserve"> 00007343 </t>
  </si>
  <si>
    <t>TINTA A BASE DE RESINA ACRILICA, PARA SINALIZACAO HORIZONTAL VIARIA (NBR 11862)</t>
  </si>
  <si>
    <t xml:space="preserve"> 00007348 </t>
  </si>
  <si>
    <t>TINTA ACRILICA PREMIUM PARA PISO</t>
  </si>
  <si>
    <t xml:space="preserve"> 00025972 </t>
  </si>
  <si>
    <t>MICROESFERAS DE VIDRO PARA SINALIZACAO HORIZONTAL VIARIA, TIPO I-B (PREMIX) - NBR 16184</t>
  </si>
  <si>
    <t xml:space="preserve"> 00001873 </t>
  </si>
  <si>
    <t>CAIXA DE PASSAGEM, EM PVC, DE 4" X 4", PARA ELETRODUTO FLEXIVEL CORRUGADO</t>
  </si>
  <si>
    <t xml:space="preserve"> 00013393 </t>
  </si>
  <si>
    <t>QUADRO DE DISTRIBUICAO COM BARRAMENTO TRIFASICO, DE EMBUTIR, EM CHAPA DE ACO GALVANIZADO, PARA 12 DISJUNTORES DIN, 100 A</t>
  </si>
  <si>
    <t xml:space="preserve"> 00002388 </t>
  </si>
  <si>
    <t>DISJUNTOR TIPO NEMA, BIPOLAR 10  ATE  50 A, TENSAO MAXIMA 415 V</t>
  </si>
  <si>
    <t xml:space="preserve"> 00039467 </t>
  </si>
  <si>
    <t>DISPOSITIVO DPS CLASSE II, 1 POLO, TENSAO MAXIMA DE 175 V, CORRENTE MAXIMA DE *45* KA (TIPO AC)</t>
  </si>
  <si>
    <t xml:space="preserve"> 00002688 </t>
  </si>
  <si>
    <t>ELETRODUTO PVC FLEXIVEL CORRUGADO, COR AMARELA, DE 25 MM</t>
  </si>
  <si>
    <t xml:space="preserve"> 00002680 </t>
  </si>
  <si>
    <t>ELETRODUTO DE PVC RIGIDO ROSCAVEL DE 1 1/2 ", SEM LUVA</t>
  </si>
  <si>
    <t xml:space="preserve"> 00001358 </t>
  </si>
  <si>
    <t>CHAPA DE MADEIRA COMPENSADA RESINADA PARA FORMA DE CONCRETO, DE *2,2 X 1,1* M, E = 17 MM</t>
  </si>
  <si>
    <t xml:space="preserve"> 00004722 </t>
  </si>
  <si>
    <t>PEDRA BRITADA N. 3 (38 A 50 MM) POSTO PEDREIRA/FORNECEDOR, SEM FRETE</t>
  </si>
  <si>
    <t xml:space="preserve"> 00001872 </t>
  </si>
  <si>
    <t>CAIXA DE PASSAGEM, EM PVC, DE 4" X 2", PARA ELETRODUTO FLEXIVEL CORRUGADO</t>
  </si>
  <si>
    <t xml:space="preserve"> 00001871 </t>
  </si>
  <si>
    <t>CAIXA OCTOGONAL DE FUNDO MOVEL, EM PVC, DE 3" X 3", PARA ELETRODUTO FLEXIVEL CORRUGADO</t>
  </si>
  <si>
    <t xml:space="preserve"> 00000980 </t>
  </si>
  <si>
    <t>CABO DE COBRE, FLEXIVEL, CLASSE 4 OU 5, ISOLACAO EM PVC/A, ANTICHAMA BWF-B, 1 CONDUTOR, 450/750 V, SECAO NOMINAL 10 MM2</t>
  </si>
  <si>
    <t xml:space="preserve"> 91952 </t>
  </si>
  <si>
    <t>INTERRUPTOR SIMPLES (1 MÓDULO), 10A/250V, SEM SUPORTE E SEM PLACA - FORNECIMENTO E INSTALAÇÃO. AF_12/2015</t>
  </si>
  <si>
    <t xml:space="preserve"> 00003799 </t>
  </si>
  <si>
    <t>LUMINARIA DE SOBREPOR EM CHAPA DE ACO PARA 2 LAMPADAS FLUORESCENTES DE *36* W, ALETADA, COMPLETA (LAMPADAS E REATOR INCLUSOS)</t>
  </si>
  <si>
    <t xml:space="preserve"> 00004356 </t>
  </si>
  <si>
    <t>PARAFUSO DE ACO ZINCADO COM ROSCA SOBERBA, CABECA CHATA E FENDA SIMPLES, DIAMETRO 4,8 MM, COMPRIMENTO 45 MM</t>
  </si>
  <si>
    <t xml:space="preserve"> 00007572 </t>
  </si>
  <si>
    <t>SUPORTE ISOLADOR REFORCADO DIAMETRO NOMINAL 5/16", COM ROSCA SOBERBA E BUCHA</t>
  </si>
  <si>
    <t>!EM PROCESSO DE DESATIVACAO! HASTE DE ATERRAMENTO EM ACO COM 3,00 M DE COMPRIMENTO E DN = 5/8", REVESTIDA COM BAIXA CAMADA DE COBRE, SEM CONECTOR</t>
  </si>
  <si>
    <t xml:space="preserve"> 00000867 </t>
  </si>
  <si>
    <t>CABO DE COBRE NU 50 MM2 MEIO-DURO</t>
  </si>
  <si>
    <t xml:space="preserve"> 101618 </t>
  </si>
  <si>
    <t>PREPARO DE FUNDO DE VALA COM LARGURA MENOR QUE 1,5 M, COM CAMADA DE AREIA, LANÇAMENTO MANUAL. AF_08/2020</t>
  </si>
  <si>
    <t xml:space="preserve"> 00034643 </t>
  </si>
  <si>
    <t>CAIXA INSPECAO EM POLIETILENO PARA ATERRAMENTO E PARA RAIOS DIAMETRO = 300 MM</t>
  </si>
  <si>
    <t xml:space="preserve"> 00001577 </t>
  </si>
  <si>
    <t>TERMINAL A COMPRESSAO EM COBRE ESTANHADO PARA CABO 35 MM2, 1 FURO E 1 COMPRESSAO, PARA PARAFUSO DE FIXACAO M8</t>
  </si>
  <si>
    <t>LOUÇAS, METAIS E ACESSÓRIOS</t>
  </si>
  <si>
    <t xml:space="preserve"> 00011795 </t>
  </si>
  <si>
    <t>GRANITO PARA BANCADA, POLIDO, TIPO ANDORINHA/ QUARTZ/ CASTELO/ CORUMBA OU OUTROS EQUIVALENTES DA REGIAO, E=  *2,5* CM</t>
  </si>
  <si>
    <t xml:space="preserve"> 87283 </t>
  </si>
  <si>
    <t>ARGAMASSA TRAÇO 1:6 (EM VOLUME DE CIMENTO E AREIA MÉDIA ÚMIDA) COM ADIÇÃO DE PLASTIFICANTE PARA EMBOÇO/MASSA ÚNICA/ASSENTAMENTO DE ALVENARIA DE VEDAÇÃO, PREPARO MECÂNICO COM BETONEIRA 400 L. AF_08/2019</t>
  </si>
  <si>
    <t xml:space="preserve"> 00034747 </t>
  </si>
  <si>
    <t>PEITORIL EM MARMORE, POLIDO, BRANCO COMUM, L= *15* CM, E=  *2,0* CM, COM PINGADEIRA</t>
  </si>
  <si>
    <t xml:space="preserve"> 99803 </t>
  </si>
  <si>
    <t xml:space="preserve"> 00000100 </t>
  </si>
  <si>
    <t xml:space="preserve"> 00010848 </t>
  </si>
  <si>
    <t>PLACA DE INAUGURACAO METALICA, *40* CM X *60* CM</t>
  </si>
  <si>
    <t>MOVIMENTO DE TERRAS PARA FUNDAÇÕES</t>
  </si>
  <si>
    <t>REVESTIMENTOS INTERNOS E EXTERNOS</t>
  </si>
  <si>
    <t>INSTALAÇÕES HIDRÁULICAS</t>
  </si>
  <si>
    <t>INSTALAÇÕES SANITÁRIAS</t>
  </si>
  <si>
    <t>SISTEMA DE PROTEÇÃO CONTRA INCÊNCIO</t>
  </si>
  <si>
    <t>INSTALAÇÕES ELÉTRICAS</t>
  </si>
  <si>
    <t>CONCLUSÃO EMEIF "CAETÉ"</t>
  </si>
  <si>
    <t>SINAPI - 02/2023 - Pará</t>
  </si>
  <si>
    <t xml:space="preserve"> 00000144 </t>
  </si>
  <si>
    <t>Mobilização e Desmobilização de pessoal e equipamentos</t>
  </si>
  <si>
    <t xml:space="preserve"> 00000076 </t>
  </si>
  <si>
    <t>Transporte fluvial de pessoal, materiais e insumos, inclusíve carga e descarga</t>
  </si>
  <si>
    <t>T/km</t>
  </si>
  <si>
    <t xml:space="preserve"> 00000001 </t>
  </si>
  <si>
    <t>Administração Local</t>
  </si>
  <si>
    <t>SERT - SERVIÇOS TÉCNICOS</t>
  </si>
  <si>
    <t>MÊS</t>
  </si>
  <si>
    <t xml:space="preserve"> 40811 </t>
  </si>
  <si>
    <t>ENGENHEIRO CIVIL DE OBRA JUNIOR (MENSALISTA)</t>
  </si>
  <si>
    <t>Mão de Obra</t>
  </si>
  <si>
    <t>Mês</t>
  </si>
  <si>
    <t xml:space="preserve"> 40819 </t>
  </si>
  <si>
    <t>MESTRE DE OBRAS (MENSALISTA)</t>
  </si>
  <si>
    <t>Escavação mecanizada de valas em qualquer terreno até h=2,0 m</t>
  </si>
  <si>
    <t>CORTE E DOBRA DE AÇO CA-50, DIÂMETRO DE 10,0 MM, UTILIZADO EM LAJE. AF_12/2015</t>
  </si>
  <si>
    <t>CORTE E DOBRA DE AÇO CA-60, DIÂMETRO DE 5,0 MM, UTILIZADO EM LAJE. AF_12/2015</t>
  </si>
  <si>
    <t>Estaca escavada mecanicamente com 30 cm de diametro, sem armação</t>
  </si>
  <si>
    <t xml:space="preserve"> 104489 </t>
  </si>
  <si>
    <t>COMPOSIÇÃO PARAMÉTRICA PARA EXECUÇÃO DE ESCADA EM CONCRETO ARMADO, MOLDADA IN LOCO, FCK = 25 MPA. AF_11/2022</t>
  </si>
  <si>
    <t xml:space="preserve"> 101980 </t>
  </si>
  <si>
    <t>MONTAGEM E DESMONTAGEM DE FÔRMA PARA ESCADAS, COM 2 LANCES EM "U" E LAJE PLANA, EM CHAPA DE MADEIRA COMPENSADA RESINADA, 4 UTILIZAÇÕES. AF_11/2020</t>
  </si>
  <si>
    <t xml:space="preserve"> 103686 </t>
  </si>
  <si>
    <t>CONCRETAGEM DE ESCADAS, FCK=25 MPA, COM USO DE BOMBA - LANÇAMENTO, ADENSAMENTO E ACABAMENTO. AF_02/2022</t>
  </si>
  <si>
    <t xml:space="preserve"> 95944 </t>
  </si>
  <si>
    <t>ARMAÇÃO DE ESCADA, COM 2 LANCES, DE UMA ESTRUTURA CONVENCIONAL DE CONCRETO ARMADO UTILIZANDO AÇO CA-50 DE 6,3 MM - MONTAGEM. AF_01/2017</t>
  </si>
  <si>
    <t xml:space="preserve"> 95945 </t>
  </si>
  <si>
    <t>ARMAÇÃO DE ESCADA, COM 2 LANCES, DE UMA ESTRUTURA CONVENCIONAL DE CONCRETO ARMADO UTILIZANDO AÇO CA-50 DE 8,0 MM - MONTAGEM. AF_01/2017</t>
  </si>
  <si>
    <t xml:space="preserve"> 95946 </t>
  </si>
  <si>
    <t>ARMAÇÃO DE ESCADA, COM 2 LANCES, DE UMA ESTRUTURA CONVENCIONAL DE CONCRETO ARMADO UTILIZANDO AÇO CA-50 DE 10,0 MM - MONTAGEM. AF_01/2017</t>
  </si>
  <si>
    <t xml:space="preserve"> 101964 </t>
  </si>
  <si>
    <t>Laje pré-moldada para forro</t>
  </si>
  <si>
    <t xml:space="preserve"> 103674 </t>
  </si>
  <si>
    <t>CONCRETAGEM DE VIGAS E LAJES, FCK=25 MPA, PARA LAJES PREMOLDADAS COM USO DE BOMBA - LANÇAMENTO, ADENSAMENTO E ACABAMENTO. AF_02/2022</t>
  </si>
  <si>
    <t xml:space="preserve"> 92273 </t>
  </si>
  <si>
    <t>FABRICAÇÃO DE ESCORAS DO TIPO PONTALETE, EM MADEIRA, PARA PÉ-DIREITO SIMPLES. AF_09/2020</t>
  </si>
  <si>
    <t xml:space="preserve"> 92767 </t>
  </si>
  <si>
    <t>ARMAÇÃO DE LAJE DE ESTRUTURA CONVENCIONAL DE CONCRETO ARMADO UTILIZANDO AÇO CA-60 DE 4,2 MM - MONTAGEM. AF_06/2022</t>
  </si>
  <si>
    <t xml:space="preserve"> 00003736 </t>
  </si>
  <si>
    <t>LAJE PRE-MOLDADA CONVENCIONAL (LAJOTAS + VIGOTAS) PARA FORRO, UNIDIRECIONAL, SOBRECARGA DE 100 KG/M2, VAO ATE 4,00 M (SEM COLOCACAO)</t>
  </si>
  <si>
    <t>Alvenaria de vedação de 1/2 vez em tijolos cerâmicos  (dimensões nominais: 39x19x09); assentamento em argamassa no traço 1:2:8 (cimento, cal e areia)</t>
  </si>
  <si>
    <t xml:space="preserve"> 79627 </t>
  </si>
  <si>
    <t>Divisória de banheiros e sanitários em granito com espessura de 2cm polido assentado com argamassa traço 1:4</t>
  </si>
  <si>
    <t xml:space="preserve"> 00001380 </t>
  </si>
  <si>
    <t>CIMENTO BRANCO</t>
  </si>
  <si>
    <t xml:space="preserve"> 00025976 </t>
  </si>
  <si>
    <t>DIVISORIA EM GRANITO, COM DUAS FACES POLIDAS, TIPO ANDORINHA/ QUARTZ/ CASTELO/ CORUMBA OU OUTROS EQUIVALENTES DA REGIAO, E=  *3,0* CM</t>
  </si>
  <si>
    <t xml:space="preserve"> 100689 </t>
  </si>
  <si>
    <t>PM1 - Porta de abrir em madeira para pintura 0,80x2,10m, espessura 3,5cm, incluso dobradiças, batentes e fechadura</t>
  </si>
  <si>
    <t xml:space="preserve"> 6.1.4 </t>
  </si>
  <si>
    <t xml:space="preserve"> 100688 </t>
  </si>
  <si>
    <t>PM4- Porta de abrir em madeira para pintura 0,60x2,10m, espessura 3,5cm, com veneziana 0,50x0,40m conforme projeto, incluso dobradiças, batentes e fechadura</t>
  </si>
  <si>
    <t xml:space="preserve"> 91295 </t>
  </si>
  <si>
    <t>PORTA DE MADEIRA FRISADA, SEMI-OCA (LEVE OU MÉDIA), 60X210CM, ESPESSURA DE 3CM, INCLUSO DOBRADIÇAS - FORNECIMENTO E INSTALAÇÃO. AF_12/2019</t>
  </si>
  <si>
    <t xml:space="preserve"> 6.1.6 </t>
  </si>
  <si>
    <t>PM6- Porta de abrir em alumínio para box banheiro, 0,60x1,60m, incluso marco e dobradiças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</si>
  <si>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</si>
  <si>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</si>
  <si>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</si>
  <si>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GUARNICAO/MOLDURA DE ACABAMENTO PARA ESQUADRIA DE ALUMINIO ANODIZADO NATURAL, PARA 1 FACE</t>
  </si>
  <si>
    <t xml:space="preserve"> 00039025 </t>
  </si>
  <si>
    <t>PORTA DE ABRIR EM ALUMINIO TIPO VENEZIANA, ACABAMENTO ANODIZADO NATURAL, SEM GUARNICAO/ALIZAR/VISTA, 87 X 210 CM</t>
  </si>
  <si>
    <t>Barra de apoio 40 cm, aço inox polido, Deca ou equivalente - PM7</t>
  </si>
  <si>
    <t xml:space="preserve"> 74046/002 </t>
  </si>
  <si>
    <t>Fechadura de embutir completa, tipo tarjeta livre-ocupado</t>
  </si>
  <si>
    <t xml:space="preserve"> 00011457 </t>
  </si>
  <si>
    <t>TARJETA TIPO LIVRE / OCUPADO, CROMADA, PARA PORTA DE BANHEIRO</t>
  </si>
  <si>
    <t xml:space="preserve"> 6.2.3 </t>
  </si>
  <si>
    <t>Chapa de alumínio corrugada e=0,7mm - referência ORSE (9076)</t>
  </si>
  <si>
    <t xml:space="preserve"> 9362 </t>
  </si>
  <si>
    <t>ORSE</t>
  </si>
  <si>
    <t>Chapa de alumínio corrugada e=0,7mm m2</t>
  </si>
  <si>
    <t>JA-1 -Janela de Alumínio, basculante 60x40cm, conforme projeto de esquadrias, inclusive ferragens e vidro liso incolor, espessura 6mm</t>
  </si>
  <si>
    <t>JANELA MAXIM AR, EM ALUMINIO PERFIL 25, 60 X 80 CM (A X L), ACABAMENTO BRANCO OU BRILHANTE, BATENTE DE 4 A 5 CM, COM VIDRO 4 MM, SEM GUARNICAO/ALIZAR</t>
  </si>
  <si>
    <t xml:space="preserve"> 6.4.4 </t>
  </si>
  <si>
    <t>JA-4 -Janela de Alumínio, de correr 150x40cm, conforme projeto de esquadrias, inclusive ferragens e vidro liso incolor, espessura 6mm</t>
  </si>
  <si>
    <t>JANELA DE CORRER, EM ALUMINIO PERFIL 25, 100 X 120 CM (A X L), 2 FLS MOVEIS, SEM BANDEIRA, ACABAMENTO BRANCO OU BRILHANTE, BATENTE DE 6 A 7 CM, COM VIDRO 4 MM, SEM GUARNICAO</t>
  </si>
  <si>
    <t xml:space="preserve"> 6.4.10 </t>
  </si>
  <si>
    <t xml:space="preserve"> 100674 </t>
  </si>
  <si>
    <t>JA-10 -Janela de Alumínio, fixa, conforme projeto de esquadrias, inclusive ferragens</t>
  </si>
  <si>
    <t xml:space="preserve"> 00000599 </t>
  </si>
  <si>
    <t>JANELA FIXA EM ALUMINIO, 60  X 80 CM (A X L), BATENTE/REQUADRO DE 3 A 14 CM, COM VIDRO, SEM GUARNICAO/ALIZAR</t>
  </si>
  <si>
    <t xml:space="preserve"> 6.4.11 </t>
  </si>
  <si>
    <t xml:space="preserve"> 00000092 </t>
  </si>
  <si>
    <t>Tela de nylon de proteção- fixada na esquadria</t>
  </si>
  <si>
    <t xml:space="preserve"> 010139 </t>
  </si>
  <si>
    <t>IOPES</t>
  </si>
  <si>
    <t>PEDREIRO - (OFICIAL - SINDUSCON) (LABOR)</t>
  </si>
  <si>
    <t xml:space="preserve"> 010146 </t>
  </si>
  <si>
    <t>SERVENTE (AUXILIAR DE OBRAS - SINDUSCON) (LABOR)</t>
  </si>
  <si>
    <t xml:space="preserve"> 071711 </t>
  </si>
  <si>
    <t>REDE EM CORDA DE NYLON P/PROTECAO QUADRA ESPORTES MALHA 10X10CM (LABOR)</t>
  </si>
  <si>
    <t xml:space="preserve"> 72118 </t>
  </si>
  <si>
    <t>Vidro liso temperado incolor, espessura 6m</t>
  </si>
  <si>
    <t xml:space="preserve"> 00010498 </t>
  </si>
  <si>
    <t>MASSA PARA VIDRO</t>
  </si>
  <si>
    <t xml:space="preserve"> 00010505 </t>
  </si>
  <si>
    <t>VIDRO TEMPERADO INCOLOR E = 6 MM, SEM COLOCACAO</t>
  </si>
  <si>
    <t xml:space="preserve"> 6.5.2 </t>
  </si>
  <si>
    <t>Espelho cristal espessura 4mm sem moldura</t>
  </si>
  <si>
    <t xml:space="preserve"> 92550 </t>
  </si>
  <si>
    <t>Fabricação e Instalação de tesoura inteira em madeira não aparelhada, vão de 8m, para telha cerâmica</t>
  </si>
  <si>
    <t xml:space="preserve"> 92261 </t>
  </si>
  <si>
    <t>INSTALAÇÃO DE TESOURA (INTEIRA OU MEIA), BIAPOIADA, EM MADEIRA NÃO APARELHADA, PARA VÃOS MAIORES OU IGUAIS A 8,0 M E MENORES QUE 10,0 M, INCLUSO IÇAMENTO. AF_07/2019</t>
  </si>
  <si>
    <t xml:space="preserve"> 00004344 </t>
  </si>
  <si>
    <t>PARAFUSO FRANCES METRICO ZINCADO, DIAMETRO 12 MM, COMPRIMENTO 150 MM, COM PORCA SEXTAVADA E ARRUELA DE PRESSAO MEDIA</t>
  </si>
  <si>
    <t xml:space="preserve"> 00004400 </t>
  </si>
  <si>
    <t>CAIBRO DE MADEIRA NAO APARELHADA *6 X 8* CM, MACARANDUBA, ANGELIM OU EQUIVALENTE DA REGIAO</t>
  </si>
  <si>
    <t xml:space="preserve"> 00004415 </t>
  </si>
  <si>
    <t>SARRAFO DE MADEIRA NAO APARELHADA 2,5 X 5 CM, MACARANDUBA, ANGELIM OU EQUIVALENTE DA REGIAO</t>
  </si>
  <si>
    <t xml:space="preserve"> 00021142 </t>
  </si>
  <si>
    <t>ESTRIBO COM PARAFUSO EM CHAPA DE FERRO FUNDIDO DE 2" X 3/16" X 35 CM, SECAO "U", PARA MADEIRAMENTO DE TELHADO</t>
  </si>
  <si>
    <t xml:space="preserve"> 00040623 </t>
  </si>
  <si>
    <t>CHAPA PARA EMENDA DE VIGA, EM ACO GROSSO, QUALIDADE ESTRUTURAL, BITOLA 3/16 ", E= 4,75 MM, 4 FUROS, LARGURA 45 MM, COMPRIMENTO 500 MM</t>
  </si>
  <si>
    <t>PAR</t>
  </si>
  <si>
    <t xml:space="preserve"> 92549 </t>
  </si>
  <si>
    <t>Fabricação e Instalação de tesoura inteira em madeira não aparelhada, vão de 7m, para telha cerâmica</t>
  </si>
  <si>
    <t xml:space="preserve"> 92260 </t>
  </si>
  <si>
    <t>INSTALAÇÃO DE TESOURA (INTEIRA OU MEIA), BIAPOIADA, EM MADEIRA NÃO APARELHADA, PARA VÃOS MAIORES OU IGUAIS A 6,0 M E MENORES QUE 8,0 M, INCLUSO IÇAMENTO. AF_07/2019</t>
  </si>
  <si>
    <t xml:space="preserve"> 92548 </t>
  </si>
  <si>
    <t>Fabricação e Instalação de tesoura inteira em madeira não aparelhada, vão de 6m, para telha cerâmica</t>
  </si>
  <si>
    <t xml:space="preserve"> 92584 </t>
  </si>
  <si>
    <t>Fabricação e Instalação de tesoura inteira em madeira não aparelhada, vão de 4m, para telha cerâmica</t>
  </si>
  <si>
    <t xml:space="preserve"> 88278 </t>
  </si>
  <si>
    <t>MONTADOR DE ESTRUTURA METÁLICA COM ENCARGOS COMPLEMENTARES</t>
  </si>
  <si>
    <t xml:space="preserve"> 92255 </t>
  </si>
  <si>
    <t>INSTALAÇÃO DE TESOURA (INTEIRA OU MEIA), EM AÇO, PARA VÃOS MAIORES OU IGUAIS A 3,0 M E MENORES QUE 6,0 M, INCLUSO IÇAMENTO. AF_07/2019</t>
  </si>
  <si>
    <t xml:space="preserve"> 00004777 </t>
  </si>
  <si>
    <t>CANTONEIRA ACO ABAS IGUAIS (QUALQUER BITOLA), ESPESSURA ENTRE 1/8" E 1/4"</t>
  </si>
  <si>
    <t xml:space="preserve"> 00010997 </t>
  </si>
  <si>
    <t>ELETRODO REVESTIDO AWS - E7018, DIAMETRO IGUAL A 4,00 MM</t>
  </si>
  <si>
    <t xml:space="preserve"> 00040598 </t>
  </si>
  <si>
    <t>PERFIL UDC ("U" DOBRADO DE CHAPA) SIMPLES DE ACO LAMINADO, GALVANIZADO, ASTM A36, 127 X 50 MM, E= 3 MM</t>
  </si>
  <si>
    <t xml:space="preserve"> 92540 </t>
  </si>
  <si>
    <t>Trama de madeira composta por ripas, caibros e terças para telhados de mais que 2 águas para telha cerâmica</t>
  </si>
  <si>
    <t xml:space="preserve"> 40905 </t>
  </si>
  <si>
    <t>Verniz sintético sobre estrutura de madeira, duas demãos</t>
  </si>
  <si>
    <t xml:space="preserve"> 00010475 </t>
  </si>
  <si>
    <t>VERNIZ SINTETICO BRILHANTE PARA MADEIRA TIPO COPAL, USO INTERNO</t>
  </si>
  <si>
    <t xml:space="preserve"> 7.7 </t>
  </si>
  <si>
    <t xml:space="preserve"> 94446 </t>
  </si>
  <si>
    <t>Cobertura em telha cerâmica tipo PLAN</t>
  </si>
  <si>
    <t xml:space="preserve"> 7.8 </t>
  </si>
  <si>
    <t>Cumeeira com telha cerâmica emboçada com argamassa traço 1:2:8</t>
  </si>
  <si>
    <t>Impermeabilização com tinta betuminosa em fundações, baldrames</t>
  </si>
  <si>
    <t>Chapisco em  parede com argamassa traço - 1:3 (cimento / areia)</t>
  </si>
  <si>
    <t>Chapisco em teto com argamassa traço - 1:3 (cimento / areia)</t>
  </si>
  <si>
    <t>Emboço, com argamassa traço - 1:2:9 (cimento / cal / areia), espessura 2 cm</t>
  </si>
  <si>
    <t>Reboco para paredes internas, externas, vigas, traço 1:4,5  - espessura 0,5 cm</t>
  </si>
  <si>
    <t>Revestimento cerâmico de paredes PEI IV- cerâmica 30 x 40 cm aplicado com argamassa industrializada- incl. rejunte - conforme projeto</t>
  </si>
  <si>
    <t>Revestimento cerâmico de paredes PEI IV - cerâmica 10 x 10 cm aplicado com argamassa industrializada- incl. rejunte - conforme projeto</t>
  </si>
  <si>
    <t xml:space="preserve"> 73886/001 </t>
  </si>
  <si>
    <t>Rodameio em madeira boleada parafusado em parede, largura 10 cm</t>
  </si>
  <si>
    <t xml:space="preserve"> 00006186 </t>
  </si>
  <si>
    <t>RODAPE DE MADEIRA MACICA CUMARU/IPE CHAMPANHE OU EQUIVALENTE DA REGIAO, *1,5 X 7 CM</t>
  </si>
  <si>
    <t>Aterro compactado</t>
  </si>
  <si>
    <t>Piso cimentado desempenado com acabamento liso e=2,0cm com junta plastica acabada 1,2m</t>
  </si>
  <si>
    <t>Piso cerâmico esmaltado PEI V - 40 x 40 cm  aplicado com argamassa industrializada - incl. rejunte - Branco antiderrapante - conforme projeto</t>
  </si>
  <si>
    <t xml:space="preserve"> 101094 </t>
  </si>
  <si>
    <t>Piso tátil alerta/direcional em placas de borracha 30x30cm</t>
  </si>
  <si>
    <t xml:space="preserve"> 00038186 </t>
  </si>
  <si>
    <t>PISO TATIL DE ALERTA OU DIRECIONAL, DE BORRACHA, COLORIDO, 25 X 25 CM, E = 12 MM, PARA ARGAMASSA</t>
  </si>
  <si>
    <t xml:space="preserve"> 10.1.8 </t>
  </si>
  <si>
    <t>Pintura em latex acrílico sobre paredes internas e externas, 2 demãos</t>
  </si>
  <si>
    <t>Pintura em latex PVA sobre lajes internas e externas, 2 demãos</t>
  </si>
  <si>
    <t>Pintura em esmalte sintético em roda meio de madeira, 2 demãos</t>
  </si>
  <si>
    <t>Pintura em esmalte acetinado sobre superfície metálica, 2 demãos</t>
  </si>
  <si>
    <t xml:space="preserve"> 89401 </t>
  </si>
  <si>
    <t>Tubo PVC soldável Ø 20 mm, fornecimento e instalação</t>
  </si>
  <si>
    <t xml:space="preserve"> 00009867 </t>
  </si>
  <si>
    <t>TUBO PVC, SOLDAVEL, DN 20 MM, AGUA FRIA (NBR-5648)</t>
  </si>
  <si>
    <t xml:space="preserve"> 89446 </t>
  </si>
  <si>
    <t>Tubo PVC soldável Ø 25 mm, fornecimento e instalação</t>
  </si>
  <si>
    <t xml:space="preserve"> 12.3 </t>
  </si>
  <si>
    <t xml:space="preserve"> 89447 </t>
  </si>
  <si>
    <t>Tubo PVC soldável Ø 32 mm, fornecimento e instalação</t>
  </si>
  <si>
    <t xml:space="preserve"> 00009869 </t>
  </si>
  <si>
    <t>TUBO PVC, SOLDAVEL, DN 32 MM, AGUA FRIA (NBR-5648)</t>
  </si>
  <si>
    <t xml:space="preserve"> 12.4 </t>
  </si>
  <si>
    <t xml:space="preserve"> 89448 </t>
  </si>
  <si>
    <t>Tubo PVC soldável Ø 40 mm, fornecimento e instalação</t>
  </si>
  <si>
    <t xml:space="preserve"> 00009874 </t>
  </si>
  <si>
    <t>TUBO PVC, SOLDAVEL, DN 40 MM, AGUA FRIA (NBR-5648)</t>
  </si>
  <si>
    <t xml:space="preserve"> 12.5 </t>
  </si>
  <si>
    <t>Tubo PVC soldável Ø 50 mm, fornecimento e instalação</t>
  </si>
  <si>
    <t xml:space="preserve"> 12.6 </t>
  </si>
  <si>
    <t>Tubo PVC soldável Ø 60 mm, fornecimento e instalação</t>
  </si>
  <si>
    <t xml:space="preserve"> 12.7 </t>
  </si>
  <si>
    <t xml:space="preserve"> 89404 </t>
  </si>
  <si>
    <t>Joelho PVC soldavel 90º agua fria 20mm</t>
  </si>
  <si>
    <t xml:space="preserve"> 00003542 </t>
  </si>
  <si>
    <t>JOELHO PVC, SOLDAVEL, 90 GRAUS, 20 MM, PARA AGUA FRIA PREDIAL</t>
  </si>
  <si>
    <t xml:space="preserve"> 12.8 </t>
  </si>
  <si>
    <t xml:space="preserve"> 89481 </t>
  </si>
  <si>
    <t>Joelho PVC soldavel 90º agua fria 25mm</t>
  </si>
  <si>
    <t xml:space="preserve"> 12.9 </t>
  </si>
  <si>
    <t xml:space="preserve"> 89492 </t>
  </si>
  <si>
    <t>Joelho PVC soldavel 90º agua fria 32mm</t>
  </si>
  <si>
    <t xml:space="preserve"> 00003536 </t>
  </si>
  <si>
    <t>JOELHO PVC, SOLDAVEL, 90 GRAUS, 32 MM, PARA AGUA FRIA PREDIAL</t>
  </si>
  <si>
    <t xml:space="preserve"> 12.10 </t>
  </si>
  <si>
    <t xml:space="preserve"> 89497 </t>
  </si>
  <si>
    <t>Joelho PVC soldavel 90º agua fria 40mm</t>
  </si>
  <si>
    <t xml:space="preserve"> 00003535 </t>
  </si>
  <si>
    <t>JOELHO PVC, SOLDAVEL, 90 GRAUS, 40 MM, PARA AGUA FRIA PREDIAL</t>
  </si>
  <si>
    <t xml:space="preserve"> 12.11 </t>
  </si>
  <si>
    <t>Joelho PVC soldavel 90º agua fria 60mm</t>
  </si>
  <si>
    <t xml:space="preserve"> 12.12 </t>
  </si>
  <si>
    <t xml:space="preserve"> 89619 </t>
  </si>
  <si>
    <t>Te PVC soldavel com rosca agua fria 25mmX25mmX20mm</t>
  </si>
  <si>
    <t xml:space="preserve"> 00007104 </t>
  </si>
  <si>
    <t>TE DE REDUCAO, PVC, SOLDAVEL, 90 GRAUS, 25 MM X 20 MM, PARA AGUA FRIA PREDIAL</t>
  </si>
  <si>
    <t xml:space="preserve"> 12.13 </t>
  </si>
  <si>
    <t xml:space="preserve"> 89622 </t>
  </si>
  <si>
    <t>Te PVC soldavel com rosca agua fria 25mmX25mmX32mm</t>
  </si>
  <si>
    <t xml:space="preserve"> 00007136 </t>
  </si>
  <si>
    <t>TE DE REDUCAO, PVC, SOLDAVEL, 90 GRAUS, 32 MM X 25 MM, PARA AGUA FRIA PREDIAL</t>
  </si>
  <si>
    <t xml:space="preserve"> 12.14 </t>
  </si>
  <si>
    <t xml:space="preserve"> 89626 </t>
  </si>
  <si>
    <t>Te PVC soldavel com rosca agua fria 50mmX50mmX40mm</t>
  </si>
  <si>
    <t xml:space="preserve"> 00007131 </t>
  </si>
  <si>
    <t>TE DE REDUCAO, PVC, SOLDAVEL, 90 GRAUS, 50 MM X 40 MM, PARA AGUA FRIA PREDIAL</t>
  </si>
  <si>
    <t xml:space="preserve"> 12.15 </t>
  </si>
  <si>
    <t>Te PVC soldavel com rosca agua fria 60mmX60mmX25mm</t>
  </si>
  <si>
    <t xml:space="preserve"> 12.16 </t>
  </si>
  <si>
    <t>Te PVC soldavel com rosca agua fria 60mmX60mmX50mm</t>
  </si>
  <si>
    <t xml:space="preserve"> 12.17 </t>
  </si>
  <si>
    <t xml:space="preserve"> 89438 </t>
  </si>
  <si>
    <t>Te PVC soldável agua fria 20mm</t>
  </si>
  <si>
    <t xml:space="preserve"> 00007138 </t>
  </si>
  <si>
    <t>TE SOLDAVEL, PVC, 90 GRAUS, 20 MM, PARA AGUA FRIA PREDIAL (NBR 5648)</t>
  </si>
  <si>
    <t xml:space="preserve"> 12.18 </t>
  </si>
  <si>
    <t xml:space="preserve"> 89617 </t>
  </si>
  <si>
    <t>Te PVC soldável agua fria 25mm</t>
  </si>
  <si>
    <t xml:space="preserve"> 12.19 </t>
  </si>
  <si>
    <t xml:space="preserve"> 89623 </t>
  </si>
  <si>
    <t>Te PVC soldável agua fria 40mm</t>
  </si>
  <si>
    <t xml:space="preserve"> 00007141 </t>
  </si>
  <si>
    <t>TE SOLDAVEL, PVC, 90 GRAUS, 40 MM, PARA AGUA FRIA PREDIAL (NBR 5648)</t>
  </si>
  <si>
    <t xml:space="preserve"> 12.20 </t>
  </si>
  <si>
    <t>Te PVC soldável agua fria 60mm</t>
  </si>
  <si>
    <t xml:space="preserve"> 12.21 </t>
  </si>
  <si>
    <t xml:space="preserve"> 94495 </t>
  </si>
  <si>
    <t>Registro de gaveta bruto, Ø 1"</t>
  </si>
  <si>
    <t xml:space="preserve"> 00006019 </t>
  </si>
  <si>
    <t>REGISTRO GAVETA BRUTO EM LATAO FORJADO, BITOLA 1 " (REF 1509)</t>
  </si>
  <si>
    <t xml:space="preserve"> 12.22 </t>
  </si>
  <si>
    <t xml:space="preserve"> 94496 </t>
  </si>
  <si>
    <t>Registro de gaveta bruto, Ø 1 1/4"</t>
  </si>
  <si>
    <t xml:space="preserve"> 00006017 </t>
  </si>
  <si>
    <t>REGISTRO GAVETA BRUTO EM LATAO FORJADO, BITOLA 1 1/4 " (REF 1509)</t>
  </si>
  <si>
    <t xml:space="preserve"> 12.23 </t>
  </si>
  <si>
    <t xml:space="preserve"> 94497 </t>
  </si>
  <si>
    <t>Registro de gaveta bruto, Ø 1 1/2"</t>
  </si>
  <si>
    <t xml:space="preserve"> 00006010 </t>
  </si>
  <si>
    <t>REGISTRO GAVETA BRUTO EM LATAO FORJADO, BITOLA 1 1/2 " (REF 1509)</t>
  </si>
  <si>
    <t xml:space="preserve"> 12.24 </t>
  </si>
  <si>
    <t xml:space="preserve"> 94498 </t>
  </si>
  <si>
    <t>Registro de gaveta bruto, Ø 2"</t>
  </si>
  <si>
    <t xml:space="preserve"> 00006028 </t>
  </si>
  <si>
    <t>REGISTRO GAVETA BRUTO EM LATAO FORJADO, BITOLA 2 " (REF 1509)</t>
  </si>
  <si>
    <t xml:space="preserve"> 12.25 </t>
  </si>
  <si>
    <t xml:space="preserve"> 94499 </t>
  </si>
  <si>
    <t>Registro de gaveta bruto, Ø 2 1/2"</t>
  </si>
  <si>
    <t xml:space="preserve"> 00006011 </t>
  </si>
  <si>
    <t>REGISTRO GAVETA BRUTO EM LATAO FORJADO, BITOLA 2 1/2 " (REF 1509)</t>
  </si>
  <si>
    <t xml:space="preserve"> 12.26 </t>
  </si>
  <si>
    <t>Registro de pressao com canopla Ø 3/4"</t>
  </si>
  <si>
    <t xml:space="preserve"> 12.27 </t>
  </si>
  <si>
    <t xml:space="preserve"> 102619 </t>
  </si>
  <si>
    <t>Caixa D'agua Poliester Reforçado , 10000 L - Fornecimento e Instalação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</si>
  <si>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</si>
  <si>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</si>
  <si>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</si>
  <si>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</si>
  <si>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00037106 </t>
  </si>
  <si>
    <t>CAIXA D'AGUA FIBRA DE VIDRO PARA 10000 LITROS, COM TAMPA</t>
  </si>
  <si>
    <t>Tubo de PVC Série Normal 40mm, fornec. e instalação</t>
  </si>
  <si>
    <t>Tubo de PVC Série Normal 50mm , fornec. e instalação</t>
  </si>
  <si>
    <t xml:space="preserve"> 13.3 </t>
  </si>
  <si>
    <t xml:space="preserve"> 89848 </t>
  </si>
  <si>
    <t>Tubo de PVC Série Normal 100mm, fornec. e instalação</t>
  </si>
  <si>
    <t xml:space="preserve"> 13.4 </t>
  </si>
  <si>
    <t xml:space="preserve"> 89849 </t>
  </si>
  <si>
    <t>Tubo de PVC Série Normal 150mm , fornec. e instalação</t>
  </si>
  <si>
    <t xml:space="preserve"> 00020065 </t>
  </si>
  <si>
    <t>TUBO PVC  SERIE NORMAL, DN 150 MM, PARA ESGOTO  PREDIAL (NBR 5688)</t>
  </si>
  <si>
    <t xml:space="preserve"> 13.5 </t>
  </si>
  <si>
    <t>Joelho PVC 45º esgoto 40 mm</t>
  </si>
  <si>
    <t xml:space="preserve"> 13.6 </t>
  </si>
  <si>
    <t>Joelho PVC 90º esgoto 40 mm</t>
  </si>
  <si>
    <t xml:space="preserve"> 13.7 </t>
  </si>
  <si>
    <t xml:space="preserve"> 89809 </t>
  </si>
  <si>
    <t>Joelho PVC 90º esgoto 100 mm</t>
  </si>
  <si>
    <t xml:space="preserve"> 13.8 </t>
  </si>
  <si>
    <t xml:space="preserve"> 89783 </t>
  </si>
  <si>
    <t>Junção PVC esgoto 40 mm</t>
  </si>
  <si>
    <t xml:space="preserve"> 00003666 </t>
  </si>
  <si>
    <t>JUNCAO SIMPLES, PVC, 45 GRAUS, DN 40 X 40 MM, SERIE NORMAL PARA ESGOTO PREDIAL</t>
  </si>
  <si>
    <t xml:space="preserve"> 13.9 </t>
  </si>
  <si>
    <t xml:space="preserve"> 89834 </t>
  </si>
  <si>
    <t>Junção PVC esgoto 100 x 50 mm</t>
  </si>
  <si>
    <t xml:space="preserve"> 13.11 </t>
  </si>
  <si>
    <t xml:space="preserve"> 89707 </t>
  </si>
  <si>
    <t>Caixa Sifonada 100x100x50mm</t>
  </si>
  <si>
    <t xml:space="preserve"> 00005103 </t>
  </si>
  <si>
    <t>CAIXA SIFONADA PVC, 100 X 100 X 50 MM, COM GRELHA REDONDA BRANCA</t>
  </si>
  <si>
    <t xml:space="preserve"> 13.12 </t>
  </si>
  <si>
    <t>Ralo Seco PVC 100x40mm</t>
  </si>
  <si>
    <t xml:space="preserve"> 00011741 </t>
  </si>
  <si>
    <t>RALO SIFONADO PVC CILINDRICO, 100 X 40 MM,  COM GRELHA REDONDA BRANCA</t>
  </si>
  <si>
    <t xml:space="preserve"> 13.13 </t>
  </si>
  <si>
    <t>Caixa de inspeção em alvenaria de tijolo medindo 900x900x600mm , com tampão em ferro fundido</t>
  </si>
  <si>
    <t xml:space="preserve"> 13.14 </t>
  </si>
  <si>
    <t xml:space="preserve"> 98110 </t>
  </si>
  <si>
    <t>Caixa de gordura sifonada, em alvenaria de tijolo, medindo 900x900x1200mm, com tampão em ferro fundido</t>
  </si>
  <si>
    <t xml:space="preserve"> 00035277 </t>
  </si>
  <si>
    <t>CAIXA DE GORDURA EM PVC, DIAMETRO MINIMO 300 MM, DIAMETRO DE SAIDA 100 MM, CAPACIDADE  APROXIMADA 18 LITROS, COM TAMPA</t>
  </si>
  <si>
    <t xml:space="preserve"> 13.15 </t>
  </si>
  <si>
    <t xml:space="preserve"> 98099 </t>
  </si>
  <si>
    <t>Sumidouro, conforme projeto</t>
  </si>
  <si>
    <t xml:space="preserve"> 100475 </t>
  </si>
  <si>
    <t>ARGAMASSA TRAÇO 1:3 (EM VOLUME DE CIMENTO E AREIA MÉDIA ÚMIDA) COM ADIÇÃO DE IMPERMEABILIZANTE, PREPARO MECÂNICO COM BETONEIRA 400 L. AF_08/2019</t>
  </si>
  <si>
    <t xml:space="preserve"> 101625 </t>
  </si>
  <si>
    <t>PREPARO DE FUNDO DE VALA COM LARGURA MAIOR OU IGUAL A 1,5 M E MENOR QUE 2,5 M, COM CAMADA DE AREIA, LANÇAMENTO MECANIZADO. AF_08/2020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</si>
  <si>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</si>
  <si>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</si>
  <si>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</si>
  <si>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</si>
  <si>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89993 </t>
  </si>
  <si>
    <t>GRAUTEAMENTO VERTICAL EM ALVENARIA ESTRUTURAL. AF_01/2015</t>
  </si>
  <si>
    <t xml:space="preserve"> 89995 </t>
  </si>
  <si>
    <t>GRAUTEAMENTO DE CINTA SUPERIOR OU DE VERGA EM ALVENARIA ESTRUTURAL. AF_01/2015</t>
  </si>
  <si>
    <t xml:space="preserve"> 89996 </t>
  </si>
  <si>
    <t>ARMAÇÃO VERTICAL DE ALVENARIA ESTRUTURAL; DIÂMETRO DE 10,0 MM. AF_01/2015</t>
  </si>
  <si>
    <t xml:space="preserve"> 89998 </t>
  </si>
  <si>
    <t>ARMAÇÃO DE CINTA DE ALVENARIA ESTRUTURAL; DIÂMETRO DE 10,0 MM. AF_01/2015</t>
  </si>
  <si>
    <t xml:space="preserve"> 97735 </t>
  </si>
  <si>
    <t>PEÇA RETANGULAR PRÉ-MOLDADA, VOLUME DE CONCRETO DE 30 A 100 LITROS, TAXA DE AÇO APROXIMADA DE 30KG/M³. AF_01/2018</t>
  </si>
  <si>
    <t xml:space="preserve"> 00000660 </t>
  </si>
  <si>
    <t>CANALETA CONCRETO 19 X 19 X 19 CM (CLASSE C - NBR 6136)</t>
  </si>
  <si>
    <t xml:space="preserve"> 00004720 </t>
  </si>
  <si>
    <t>PEDRA BRITADA N. 0, OU PEDRISCO (4,8 A 9,5 MM) POSTO PEDREIRA/FORNECEDOR, SEM FRETE</t>
  </si>
  <si>
    <t xml:space="preserve"> 00025067 </t>
  </si>
  <si>
    <t>BLOCO CONCRETO ESTRUTURAL 19 X 19 X 39 CM, FBK 4,5 MPA (NBR 6136)</t>
  </si>
  <si>
    <t xml:space="preserve"> 13.16 </t>
  </si>
  <si>
    <t xml:space="preserve"> 98087 </t>
  </si>
  <si>
    <t>Fossa séptica, conforme projeto</t>
  </si>
  <si>
    <t xml:space="preserve"> 101624 </t>
  </si>
  <si>
    <t>PREPARO DE FUNDO DE VALA COM LARGURA MAIOR OU IGUAL A 1,5 M E MENOR QUE 2,5 M, COM CAMADA DE BRITA, LANÇAMENTO MECANIZADO.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</si>
  <si>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</si>
  <si>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</si>
  <si>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88628 </t>
  </si>
  <si>
    <t>ARGAMASSA TRAÇO 1:3 (EM VOLUME DE CIMENTO E AREIA MÉDIA ÚMIDA), PREPARO MECÂNICO COM BETONEIRA 400 L. AF_08/2019</t>
  </si>
  <si>
    <t xml:space="preserve"> 00005069 </t>
  </si>
  <si>
    <t>PREGO DE ACO POLIDO COM CABECA 17 X 27 (2 1/2 X 11)</t>
  </si>
  <si>
    <t xml:space="preserve"> 13.17 </t>
  </si>
  <si>
    <t xml:space="preserve"> 102989 </t>
  </si>
  <si>
    <t>Canaleta de concreto 20cm x 20cm com tampa com grelha de alumínio</t>
  </si>
  <si>
    <t xml:space="preserve"> 00013115 </t>
  </si>
  <si>
    <t>CALHA/CANALETA DE CONCRETO SIMPLES, TIPO MEIA CANA, D = 20 CM, PARA AGUA PLUVIAL</t>
  </si>
  <si>
    <t xml:space="preserve"> 95470 </t>
  </si>
  <si>
    <t>Bacia Sanitária Convencional, Deca ou equivalente com acessorios</t>
  </si>
  <si>
    <t xml:space="preserve"> 95469 </t>
  </si>
  <si>
    <t>VASO SANITARIO SIFONADO CONVENCIONAL COM  LOUÇA BRANCA - FORNECIMENTO E INSTALAÇÃO. AF_01/2020</t>
  </si>
  <si>
    <t xml:space="preserve"> 00006142 </t>
  </si>
  <si>
    <t>CONJUNTO DE LIGACAO PARA BACIA SANITARIA AJUSTAVEL, EM PLASTICO BRANCO, COM TUBO, CANOPLA E ESPUDE</t>
  </si>
  <si>
    <t>Válvula de descarga 1 ½”, acabamento cromado, Deca ou equivalente</t>
  </si>
  <si>
    <t xml:space="preserve"> 86931 </t>
  </si>
  <si>
    <t>Bacia Sanitária Convencional com Caixa Acoplada, Deca ou equivalente com acessórios</t>
  </si>
  <si>
    <t xml:space="preserve"> 86885 </t>
  </si>
  <si>
    <t>ENGATE FLEXÍVEL EM PLÁSTICO BRANCO, 1/2 X 40CM - FORNECIMENTO E INSTALAÇÃO. AF_01/2020</t>
  </si>
  <si>
    <t xml:space="preserve"> 100858 </t>
  </si>
  <si>
    <t>Mictório com Sifão Integrado, Deca ou equivalente</t>
  </si>
  <si>
    <t xml:space="preserve"> 00010432 </t>
  </si>
  <si>
    <t>MICTORIO SIFONADO LOUCA BRANCA SEM COMPLEMENTOS</t>
  </si>
  <si>
    <t xml:space="preserve"> 86904 </t>
  </si>
  <si>
    <t>Lavatório pequeno cor branco gelo, com coluna suspensa, Deca ou equivalente</t>
  </si>
  <si>
    <t xml:space="preserve"> 00010425 </t>
  </si>
  <si>
    <t>LAVATORIO LOUCA BRANCA SUSPENSO *40 X 30* CM</t>
  </si>
  <si>
    <t xml:space="preserve"> 100864 </t>
  </si>
  <si>
    <t>Barra de apoio 1,60 cm, em U, aço inox polido, Deca ou equivalente</t>
  </si>
  <si>
    <t xml:space="preserve"> 00036209 </t>
  </si>
  <si>
    <t>BARRA DE APOIO EM "L", EM ACO INOX POLIDO 80 X 80 CM, DIAMETRO MINIMO 3 CM</t>
  </si>
  <si>
    <t xml:space="preserve"> 86919 </t>
  </si>
  <si>
    <t>Tanque Grande 40L cor branco gelo, incluso torneira de metal cromado, Deca ou equivalente</t>
  </si>
  <si>
    <t xml:space="preserve"> 86872 </t>
  </si>
  <si>
    <t>TANQUE DE LOUÇA BRANCA COM COLUNA, 30L OU EQUIVALENTE - FORNECIMENTO E INSTALAÇÃO. AF_01/2020</t>
  </si>
  <si>
    <t xml:space="preserve"> 86877 </t>
  </si>
  <si>
    <t>VÁLVULA EM METAL CROMADO 1.1/2 X 1.1/2 PARA TANQUE OU LAVATÓRIO, COM OU SEM LADRÃO - FORNECIMENTO E INSTALAÇÃO. AF_01/2020</t>
  </si>
  <si>
    <t xml:space="preserve"> 86883 </t>
  </si>
  <si>
    <t>SIFÃO DO TIPO FLEXÍVEL EM PVC 1  X 1.1/2  - FORNECIMENTO E INSTALAÇÃO. AF_01/2020</t>
  </si>
  <si>
    <t xml:space="preserve"> 86914 </t>
  </si>
  <si>
    <t>TORNEIRA CROMADA 1/2 OU 3/4 PARA TANQUE, PADRÃO MÉDIO - FORNECIMENTO E INSTALAÇÃO. AF_01/2020</t>
  </si>
  <si>
    <t xml:space="preserve"> 86936 </t>
  </si>
  <si>
    <t>Cuba de embutir em aço Inoxidável completa, dimensões 40x34x17cm</t>
  </si>
  <si>
    <t xml:space="preserve"> 86878 </t>
  </si>
  <si>
    <t>VÁLVULA EM METAL CROMADO TIPO AMERICANA 3.1/2 X 1.1/2 PARA PIA - FORNECIMENTO E INSTALAÇÃO. AF_01/2020</t>
  </si>
  <si>
    <t xml:space="preserve"> 86881 </t>
  </si>
  <si>
    <t>SIFÃO DO TIPO GARRAFA EM METAL CROMADO 1 X 1.1/2 - FORNECIMENTO E INSTALAÇÃO. AF_01/2020</t>
  </si>
  <si>
    <t xml:space="preserve"> 86900 </t>
  </si>
  <si>
    <t>CUBA DE EMBUTIR RETANGULAR DE AÇO INOXIDÁVEL, 46 X 30 X 12 CM - FORNECIMENTO E INSTALAÇÃO. AF_01/2020</t>
  </si>
  <si>
    <t xml:space="preserve"> 86909 </t>
  </si>
  <si>
    <t>Torneira para cozinha de mesa bica móvel, Deca, ou equivalente</t>
  </si>
  <si>
    <t xml:space="preserve"> 00011772 </t>
  </si>
  <si>
    <t>TORNEIRA CROMADA DE MESA PARA COZINHA BICA MOVEL COM AREJADOR 1/2 " OU 3/4 " (REF 1167)</t>
  </si>
  <si>
    <t>Chuveiro Maxi Ducha com desviador para duchas elétricas, Lorenzetti ou equivalente</t>
  </si>
  <si>
    <t xml:space="preserve"> 86915 </t>
  </si>
  <si>
    <t>Torneira de parede de uso geral com bico para mangueira</t>
  </si>
  <si>
    <t xml:space="preserve"> 00036791 </t>
  </si>
  <si>
    <t>TORNEIRA CROMADA DE MESA PARA LAVATORIO, BICA ALTA (REF 1195)</t>
  </si>
  <si>
    <t>PLACA DE SINALIZACAO DE SEGURANCA CONTRA INCENDIO, FOTOLUMINESCENTE, QUADRADA, *20 X 20* CM, EM PVC *2* MM ANTI-CHAMAS (SIMBOLOS, CORES E PICTOGRAMAS CONFORME NBR 13434)</t>
  </si>
  <si>
    <t xml:space="preserve"> 16.1.1 </t>
  </si>
  <si>
    <t>Quadro de distribuição de embutir, sem barramento, para  12 disjuntores padrão europeu (linha branca), exclusive disjuntores</t>
  </si>
  <si>
    <t xml:space="preserve"> 16.1.2 </t>
  </si>
  <si>
    <t xml:space="preserve"> 74131/004 </t>
  </si>
  <si>
    <t>Quadro de distribuição de embutir, sem barramento, para 15 disjuntores padrão europeu (linha branca), exclusive disjuntores</t>
  </si>
  <si>
    <t xml:space="preserve"> 00012038 </t>
  </si>
  <si>
    <t>QUADRO DE DISTRIBUICAO COM BARRAMENTO TRIFASICO, DE SOBREPOR, EM CHAPA DE ACO GALVANIZADO, PARA 18 DISJUNTORES DIN, 100 A</t>
  </si>
  <si>
    <t xml:space="preserve"> 16.1.3 </t>
  </si>
  <si>
    <t xml:space="preserve"> 100560 </t>
  </si>
  <si>
    <t>Quadro de destribuiçãopara telefone - fornecimento e instalação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</si>
  <si>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</si>
  <si>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</si>
  <si>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00011250 </t>
  </si>
  <si>
    <t>CAIXA DE PASSAGEM/ LUZ / TELEFONIA, DE EMBUTIR,  EM CHAPA DE ACO GALVANIZADO, DIMENSOES 20 X 20 X *12* CM (PADRAO CONCESSIONARIA LOCAL)</t>
  </si>
  <si>
    <t xml:space="preserve"> 16.1.4 </t>
  </si>
  <si>
    <t>Disjuntor termomagnetico monopolar 10 A, padrão DIN (linha branca)</t>
  </si>
  <si>
    <t xml:space="preserve"> 16.1.7 </t>
  </si>
  <si>
    <t>Dispositivo de proteção contra surto</t>
  </si>
  <si>
    <t xml:space="preserve"> 16.1.8 </t>
  </si>
  <si>
    <t>Disjuntor bipolar termomagnetico 10 A - 5 kA</t>
  </si>
  <si>
    <t xml:space="preserve"> 16.1.14 </t>
  </si>
  <si>
    <t>Disjuntor bipolar termomagnetico 70 A - 4.5 kA</t>
  </si>
  <si>
    <t xml:space="preserve"> 16.1.15 </t>
  </si>
  <si>
    <t xml:space="preserve"> 74130/006 </t>
  </si>
  <si>
    <t>Disjuntor bipolar termomagnetico 125A</t>
  </si>
  <si>
    <t xml:space="preserve"> 00002391 </t>
  </si>
  <si>
    <t>DISJUNTOR TERMOMAGNETICO TRIPOLAR 125A</t>
  </si>
  <si>
    <t xml:space="preserve"> 16.1.16 </t>
  </si>
  <si>
    <t xml:space="preserve"> 74130/007 </t>
  </si>
  <si>
    <t>Disjuntor tripolar termomagnetico 250A</t>
  </si>
  <si>
    <t xml:space="preserve"> 00002393 </t>
  </si>
  <si>
    <t>DISJUNTOR TERMOMAGNETICO TRIPOLAR 250 A / 600 V, TIPO FXD</t>
  </si>
  <si>
    <t xml:space="preserve"> 16.2.1 </t>
  </si>
  <si>
    <t>Eletroduto PVC flexível corrugado reforçado, Ø25mm (DN 3/4")</t>
  </si>
  <si>
    <t xml:space="preserve"> 16.2.2 </t>
  </si>
  <si>
    <t xml:space="preserve"> 91856 </t>
  </si>
  <si>
    <t>Eletroduto PVC flexível corrugado reforçado, Ø32mm (DN 1")</t>
  </si>
  <si>
    <t xml:space="preserve"> 00002690 </t>
  </si>
  <si>
    <t>ELETRODUTO PVC FLEXIVEL CORRUGADO, COR AMARELA, DE 32 MM</t>
  </si>
  <si>
    <t xml:space="preserve"> 16.2.3 </t>
  </si>
  <si>
    <t>Eletroduto PVC rígido roscavel, Ø50mm (DN 1 1/2")</t>
  </si>
  <si>
    <t xml:space="preserve"> 16.2.4 </t>
  </si>
  <si>
    <t xml:space="preserve"> 93009 </t>
  </si>
  <si>
    <t>Eletroduto PVC rígido roscavel, Ø60mm (DN 2")</t>
  </si>
  <si>
    <t xml:space="preserve"> 00002681 </t>
  </si>
  <si>
    <t>ELETRODUTO DE PVC RIGIDO ROSCAVEL DE 2 ", SEM LUVA</t>
  </si>
  <si>
    <t xml:space="preserve"> 16.2.5 </t>
  </si>
  <si>
    <t xml:space="preserve"> 93011 </t>
  </si>
  <si>
    <t>Eletroduto PVC rígido roscavel, Ø85mm (DN 3")</t>
  </si>
  <si>
    <t xml:space="preserve"> 00002686 </t>
  </si>
  <si>
    <t>ELETRODUTO DE PVC RIGIDO ROSCAVEL DE 3 ", SEM LUVA</t>
  </si>
  <si>
    <t xml:space="preserve"> 16.2.6 </t>
  </si>
  <si>
    <t xml:space="preserve"> 93012 </t>
  </si>
  <si>
    <t>Eletroduto PVC rígido roscavel, Ø110mm (DN 4")</t>
  </si>
  <si>
    <t xml:space="preserve"> 00002683 </t>
  </si>
  <si>
    <t>ELETRODUTO DE PVC RIGIDO ROSCAVEL DE 4 ", SEM LUVA</t>
  </si>
  <si>
    <t xml:space="preserve"> 16.2.7 </t>
  </si>
  <si>
    <t xml:space="preserve"> 92662 </t>
  </si>
  <si>
    <t>Luva de aço galvanizado 1.1/2"</t>
  </si>
  <si>
    <t xml:space="preserve"> 00003939 </t>
  </si>
  <si>
    <t>LUVA DE FERRO GALVANIZADO, COM ROSCA BSP, DE 1 1/2"</t>
  </si>
  <si>
    <t xml:space="preserve"> 00007307 </t>
  </si>
  <si>
    <t>FUNDO ANTICORROSIVO PARA METAIS FERROSOS (ZARCAO)</t>
  </si>
  <si>
    <t xml:space="preserve"> 16.2.8 </t>
  </si>
  <si>
    <t xml:space="preserve"> 92693 </t>
  </si>
  <si>
    <t>Luva de aço galvanizado 1/2"</t>
  </si>
  <si>
    <t xml:space="preserve"> 00003908 </t>
  </si>
  <si>
    <t>LUVA DE FERRO GALVANIZADO, COM ROSCA BSP, DE 1/2"</t>
  </si>
  <si>
    <t xml:space="preserve"> 16.2.9 </t>
  </si>
  <si>
    <t>Caixa de passagem 40x40 com tampa</t>
  </si>
  <si>
    <t xml:space="preserve"> 16.2.11 </t>
  </si>
  <si>
    <t xml:space="preserve"> 91944 </t>
  </si>
  <si>
    <t>Caixa de passagem PVC 4x4"</t>
  </si>
  <si>
    <t xml:space="preserve"> 16.2.12 </t>
  </si>
  <si>
    <t xml:space="preserve"> 91941 </t>
  </si>
  <si>
    <t xml:space="preserve"> 16.2.13 </t>
  </si>
  <si>
    <t>Caixa de passagem PVC 3" octogonal</t>
  </si>
  <si>
    <t xml:space="preserve"> 16.3.1 </t>
  </si>
  <si>
    <t>Condutor de cobre unipolar, isolação em PVC/70ºC, camada de proteção em PVC, não propagador de chamas, classe de tensão 750V, encordoamento classe 5, flexível, com as seguintes seções nominais: #1,5 mm²</t>
  </si>
  <si>
    <t xml:space="preserve"> 00001013 </t>
  </si>
  <si>
    <t>CABO DE COBRE, FLEXIVEL, CLASSE 4 OU 5, ISOLACAO EM PVC/A, ANTICHAMA BWF-B, 1 CONDUTOR, 450/750 V, SECAO NOMINAL 1,5 MM2</t>
  </si>
  <si>
    <t xml:space="preserve"> 16.3.2 </t>
  </si>
  <si>
    <t>Condutor de cobre unipolar, isolação em PVC/70ºC, camada de proteção em PVC, não propagador de chamas, classe de tensão 750V, encordoamento classe 5, flexível, com as seguintes seções nominais: #2,5 mm²</t>
  </si>
  <si>
    <t xml:space="preserve"> 16.3.3 </t>
  </si>
  <si>
    <t>Condutor de cobre unipolar, isolação em PVC/70ºC, camada de proteção em PVC, não propagador de chamas, classe de tensão 750V, encordoamento classe 5, flexível, com as seguintes seções nominais: #4 mm²</t>
  </si>
  <si>
    <t xml:space="preserve"> 16.3.4 </t>
  </si>
  <si>
    <t xml:space="preserve"> 91930 </t>
  </si>
  <si>
    <t>Condutor de cobre unipolar, isolação em PVC/70ºC, camada de proteção em PVC, não propagador de chamas, classe de tensão 750V, encordoamento classe 5, flexível, com as seguintes seções nominais: #6 mm²</t>
  </si>
  <si>
    <t xml:space="preserve"> 00000982 </t>
  </si>
  <si>
    <t>CABO DE COBRE, FLEXIVEL, CLASSE 4 OU 5, ISOLACAO EM PVC/A, ANTICHAMA BWF-B, 1 CONDUTOR, 450/750 V, SECAO NOMINAL 6 MM2</t>
  </si>
  <si>
    <t xml:space="preserve"> 16.3.5 </t>
  </si>
  <si>
    <t>Condutor de cobre unipolar, isolação em PVC/70ºC, camada de proteção em PVC, não propagador de chamas, classe de tensão 750V, encordoamento classe 5, flexível, com as seguintes seções nominais: #10 mm²</t>
  </si>
  <si>
    <t xml:space="preserve"> 16.3.6 </t>
  </si>
  <si>
    <t>Condutor de cobre unipolar, isolação em PVC/70ºC, camada de proteção em PVC, não propagador de chamas, classe de tensão 750V, encordoamento classe 5, flexível, com as seguintes seções nominais: #16 mm²</t>
  </si>
  <si>
    <t xml:space="preserve"> 00000979 </t>
  </si>
  <si>
    <t>CABO DE COBRE, FLEXIVEL, CLASSE 4 OU 5, ISOLACAO EM PVC/A, ANTICHAMA BWF-B, 1 CONDUTOR, 450/750 V, SECAO NOMINAL 16 MM2</t>
  </si>
  <si>
    <t xml:space="preserve"> 16.3.7 </t>
  </si>
  <si>
    <t xml:space="preserve"> 92983 </t>
  </si>
  <si>
    <t>Condutor de cobre unipolar, isolação em PVC/70ºC, camada de proteção em PVC, não propagador de chamas, classe de tensão 750V, encordoamento classe 5, flexível, com as seguintes seções nominais: #25 mm²</t>
  </si>
  <si>
    <t xml:space="preserve"> 00039232 </t>
  </si>
  <si>
    <t>CABO DE COBRE, FLEXIVEL, CLASSE 4 OU 5, ISOLACAO EM PVC/A, ANTICHAMA BWF-B, 1 CONDUTOR, 450/750 V, SECAO NOMINAL 25 MM2</t>
  </si>
  <si>
    <t xml:space="preserve"> 16.3.8 </t>
  </si>
  <si>
    <t xml:space="preserve"> 92985 </t>
  </si>
  <si>
    <t>Condutor de cobre unipolar, isolação em PVC/70ºC, camada de proteção em PVC, não propagador de chamas, classe de tensão 750V, encordoamento classe 5, flexível, com as seguintes seções nominais: #35 mm²</t>
  </si>
  <si>
    <t xml:space="preserve"> 00039233 </t>
  </si>
  <si>
    <t>CABO DE COBRE, FLEXIVEL, CLASSE 4 OU 5, ISOLACAO EM PVC/A, ANTICHAMA BWF-B, 1 CONDUTOR, 450/750 V, SECAO NOMINAL 35 MM2</t>
  </si>
  <si>
    <t xml:space="preserve"> 16.3.9 </t>
  </si>
  <si>
    <t xml:space="preserve"> 92989 </t>
  </si>
  <si>
    <t>Condutor de cobre unipolar, isolação em PVC/70ºC, camada de proteção em PVC, não propagador de chamas, classe de tensão 750V, encordoamento classe 5, flexível, com as seguintes seções nominais: #70 mm²</t>
  </si>
  <si>
    <t xml:space="preserve"> 00039235 </t>
  </si>
  <si>
    <t>CABO DE COBRE, FLEXIVEL, CLASSE 4 OU 5, ISOLACAO EM PVC/A, ANTICHAMA BWF-B, 1 CONDUTOR, 450/750 V, SECAO NOMINAL 70 MM2</t>
  </si>
  <si>
    <t xml:space="preserve"> 16.3.10 </t>
  </si>
  <si>
    <t xml:space="preserve"> 92991 </t>
  </si>
  <si>
    <t>Condutor de cobre unipolar, isolação em PVC/70ºC, camada de proteção em PVC, não propagador de chamas, classe de tensão 750V, encordoamento classe 5, flexível, com as seguintes seções nominais: #95 mm²</t>
  </si>
  <si>
    <t xml:space="preserve"> 00039236 </t>
  </si>
  <si>
    <t>CABO DE COBRE, FLEXIVEL, CLASSE 4 OU 5, ISOLACAO EM PVC/A, ANTICHAMA BWF-B, 1 CONDUTOR, 450/750 V, SECAO NOMINAL 95 MM2</t>
  </si>
  <si>
    <t xml:space="preserve"> 16.3.11 </t>
  </si>
  <si>
    <t xml:space="preserve"> 92997 </t>
  </si>
  <si>
    <t>Condutor de cobre unipolar, isolação em PVC/70ºC, camada de proteção em PVC, não propagador de chamas, classe de tensão 750V, encordoamento classe 5, flexível, com as seguintes seções nominais: #185 mm²</t>
  </si>
  <si>
    <t xml:space="preserve"> 00039239 </t>
  </si>
  <si>
    <t>CABO DE COBRE, FLEXIVEL, CLASSE 4 OU 5, ISOLACAO EM PVC/A, ANTICHAMA BWF-B, 1 CONDUTOR, 450/750 V, SECAO NOMINAL 185 MM2</t>
  </si>
  <si>
    <t xml:space="preserve"> 16.4.1 </t>
  </si>
  <si>
    <t>Tomada universal, 2P+T, 10A/250v, cor branca, completa</t>
  </si>
  <si>
    <t xml:space="preserve"> 91998 </t>
  </si>
  <si>
    <t>TOMADA BAIXA DE EMBUTIR (1 MÓDULO), 2P+T 10 A, SEM SUPORTE E SEM PLACA - FORNECIMENTO E INSTALAÇÃO. AF_12/2015</t>
  </si>
  <si>
    <t xml:space="preserve"> 16.4.2 </t>
  </si>
  <si>
    <t xml:space="preserve"> 92001 </t>
  </si>
  <si>
    <t>Tomada universal, 2P+T, 20A/250V, cor branca, completa</t>
  </si>
  <si>
    <t xml:space="preserve"> 91999 </t>
  </si>
  <si>
    <t>TOMADA BAIXA DE EMBUTIR (1 MÓDULO), 2P+T 20 A, SEM SUPORTE E SEM PLACA - FORNECIMENTO E INSTALAÇÃO. AF_12/2015</t>
  </si>
  <si>
    <t xml:space="preserve"> 16.4.3 </t>
  </si>
  <si>
    <t>Interruptor simples 10 A, completa</t>
  </si>
  <si>
    <t xml:space="preserve"> 16.4.4 </t>
  </si>
  <si>
    <t>Interruptor duas seções 10A por seção, completa</t>
  </si>
  <si>
    <t xml:space="preserve"> 91958 </t>
  </si>
  <si>
    <t>INTERRUPTOR SIMPLES (2 MÓDULOS), 10A/250V, SEM SUPORTE E SEM PLACA - FORNECIMENTO E INSTALAÇÃO. AF_12/2015</t>
  </si>
  <si>
    <t xml:space="preserve"> 16.4.5 </t>
  </si>
  <si>
    <t>Interruptor três seções 10A por seção, completa</t>
  </si>
  <si>
    <t xml:space="preserve"> 91966 </t>
  </si>
  <si>
    <t>INTERRUPTOR SIMPLES (3 MÓDULOS), 10A/250V, SEM SUPORTE E SEM PLACA - FORNECIMENTO E INSTALAÇÃO. AF_12/2015</t>
  </si>
  <si>
    <t xml:space="preserve"> 16.4.6 </t>
  </si>
  <si>
    <t>Interruptor simples com uma tomada</t>
  </si>
  <si>
    <t xml:space="preserve"> 92022 </t>
  </si>
  <si>
    <t>INTERRUPTOR SIMPLES (1 MÓDULO) COM 1 TOMADA DE EMBUTIR 2P+T 10 A,  SEM SUPORTE E SEM PLACA - FORNECIMENTO E INSTALAÇÃO. AF_12/2015</t>
  </si>
  <si>
    <t xml:space="preserve"> 16.4.7 </t>
  </si>
  <si>
    <t xml:space="preserve"> 00000146 </t>
  </si>
  <si>
    <t>Tampa cega 4"x2" plástica - Copia da SEDOP (170950)</t>
  </si>
  <si>
    <t xml:space="preserve"> 00007543 </t>
  </si>
  <si>
    <t>TAMPA CEGA EM PVC PARA CONDULETE 4 X 2"</t>
  </si>
  <si>
    <t xml:space="preserve"> 16.4.8 </t>
  </si>
  <si>
    <t>Luminaria de embutir completa c/lamp. fluorescente/Led 2x32W</t>
  </si>
  <si>
    <t xml:space="preserve"> 16.4.9 </t>
  </si>
  <si>
    <t>Luminaria de embutir completa c/lamp. fluorescente/Led2x16W</t>
  </si>
  <si>
    <t xml:space="preserve"> 16.4.10 </t>
  </si>
  <si>
    <t xml:space="preserve"> 97600 </t>
  </si>
  <si>
    <t>Projetor com lâmpada de vapor metálico 150W</t>
  </si>
  <si>
    <t xml:space="preserve"> 00012214 </t>
  </si>
  <si>
    <t>LAMPADA VAPOR MERCURIO 125 W (BASE E27)</t>
  </si>
  <si>
    <t xml:space="preserve"> 00013390 </t>
  </si>
  <si>
    <t>REFLETOR REDONDO EM ALUMINIO ANODIZADO PARA LAMPADA VAPOR DE MERCURIO/SODIO, CORPO EM ALUMINIO COM PINTURA EPOXI, PARA LAMPADA E-27 DE 300 W, COM SUPORTE REDONDO E ALCA REGULAVEL PARA FIXACAO.</t>
  </si>
  <si>
    <t xml:space="preserve"> 00039374 </t>
  </si>
  <si>
    <t>REATOR INTERNO/INTEGRADO PARA LAMPADA VAPOR METALICO 400 W, ALTO FATOR DE POTENCIA</t>
  </si>
  <si>
    <t xml:space="preserve"> 96989 </t>
  </si>
  <si>
    <t>Pára-raios tipo Franklin em latão cromado</t>
  </si>
  <si>
    <t xml:space="preserve"> 00004274 </t>
  </si>
  <si>
    <t>PARA-RAIOS TIPO FRANKLIN 350 MM, EM LATAO CROMADO, DUAS DESCIDAS, PARA PROTECAO DE EDIFICACOES CONTRA DESCARGAS ATMOSFERICAS</t>
  </si>
  <si>
    <t>Vergalhão CA - 25 # 10mm</t>
  </si>
  <si>
    <t>Conector mini-gar em bronze estanhado</t>
  </si>
  <si>
    <t xml:space="preserve"> 00000150 </t>
  </si>
  <si>
    <t>Caixa de equalização de potências 200x200mm em aço com barramento Expessura  6 mm</t>
  </si>
  <si>
    <t xml:space="preserve"> 9326 </t>
  </si>
  <si>
    <t>Caixa de equalização p/aterramento 20x20x10cm de sobrepor p/11 terminais de pressão c/barramento (pára-raio) un</t>
  </si>
  <si>
    <t>Haste tipo coopperweld 5/8" x 3,00m</t>
  </si>
  <si>
    <t xml:space="preserve"> 17.6 </t>
  </si>
  <si>
    <t>Cabo de cobre nu 35mm²</t>
  </si>
  <si>
    <t xml:space="preserve"> 17.7 </t>
  </si>
  <si>
    <t>Cabo de cobre nu 50mm²</t>
  </si>
  <si>
    <t xml:space="preserve"> 17.8 </t>
  </si>
  <si>
    <t xml:space="preserve"> 17.9 </t>
  </si>
  <si>
    <t xml:space="preserve"> 18.1.1 </t>
  </si>
  <si>
    <t>Bancada em granito cinza andorinha - espessura 2cm, conforme projeto</t>
  </si>
  <si>
    <t xml:space="preserve"> 18.1.2 </t>
  </si>
  <si>
    <t xml:space="preserve"> 00000176 </t>
  </si>
  <si>
    <t>Prateleira, acabamento superior e banco em granito cinza andorinha - espessura 2cm, conforme projeto</t>
  </si>
  <si>
    <t xml:space="preserve"> 1689 </t>
  </si>
  <si>
    <t>Parafuso de fixação com bucha plástica 8 mm cj</t>
  </si>
  <si>
    <t>cj</t>
  </si>
  <si>
    <t xml:space="preserve"> 1881 </t>
  </si>
  <si>
    <t>Prateleira em compensado revestida com fórmica m2</t>
  </si>
  <si>
    <t xml:space="preserve"> 18.1.3 </t>
  </si>
  <si>
    <t>Peitoril em granito cinza, largura=17,00cm espessura variável e pingadeira</t>
  </si>
  <si>
    <t xml:space="preserve"> 18.1.4 </t>
  </si>
  <si>
    <t xml:space="preserve"> 00000175 </t>
  </si>
  <si>
    <t>Portas para armário de cozinha em mdf com revestimento em fórmica, conforme projeto</t>
  </si>
  <si>
    <t xml:space="preserve"> 00004977 </t>
  </si>
  <si>
    <t>PORTA DE MADEIRA TIPO VENEZIANA (EUCALIPTO OU EQUIVALENTE REGIONAL), E = *3,5* CM</t>
  </si>
  <si>
    <t xml:space="preserve"> 18.2.1 </t>
  </si>
  <si>
    <t xml:space="preserve"> 00000170 </t>
  </si>
  <si>
    <t>Conjunto de mastros para bandeiras em ferro galvanizado e plataforma de concreto</t>
  </si>
  <si>
    <t xml:space="preserve"> 104483 </t>
  </si>
  <si>
    <t>COMPOSIÇÃO PARAMÉTRICA PARA EXECUÇÃO DE ESTRUTURAS DE CONCRETO ARMADO CONVENCIONAL, PARA EDIFICAÇÃO HABITACIONAL MULTIFAMILIAR (PRÉDIO), ATÉ 4 PAVIMENTOS, FCK = 25 MPA. AF_11/2022</t>
  </si>
  <si>
    <t xml:space="preserve"> 101750 </t>
  </si>
  <si>
    <t>PISO CIMENTADO, TRAÇO 1:3 (CIMENTO E AREIA), ACABAMENTO RÚSTICO, ESPESSURA 4,0 CM, PREPARO MECÂNICO DA ARGAMASSA. AF_09/2020</t>
  </si>
  <si>
    <t xml:space="preserve"> 00038060 </t>
  </si>
  <si>
    <t>BASE PARA MASTRO DE PARA-RAIOS DIAMETRO NOMINAL 1 1/2"</t>
  </si>
  <si>
    <t xml:space="preserve"> 00041388 </t>
  </si>
  <si>
    <t>MASTRO SIMPLES GALVANIZADO DIAMETRO NOMINAL 2"</t>
  </si>
  <si>
    <t xml:space="preserve"> 18.3.2 </t>
  </si>
  <si>
    <t>LASTRO DE CONCRETO MAGRO, APLICADO EM BLOCOS DE COROAMENTO OU SAPATAS, ESPESSURA DE 5 CM. AF_08/2017</t>
  </si>
  <si>
    <t xml:space="preserve"> 18.3.3 </t>
  </si>
  <si>
    <t xml:space="preserve"> 104490 </t>
  </si>
  <si>
    <t>COMPOSIÇÃO PARAMÉTRICA PARA EXECUÇÃO DE ESTRUTURAS DE CONCRETO ARMADO CONVENCIONAL, PARA EDIFICAÇÃO HABITACIONAL MULTIFAMILIAR (PRÉDIO), DE 5 A 8 PAVIMENTOS, FCK = 25 MPA. AF_11/2022</t>
  </si>
  <si>
    <t xml:space="preserve"> 101982 </t>
  </si>
  <si>
    <t>MONTAGEM E DESMONTAGEM DE FÔRMA PARA ESCADAS, COM 2 LANCES EM "U" E LAJE PLANA, EM CHAPA DE MADEIRA COMPENSADA PLASTIFICADA, 8 UTILIZAÇÕES. AF_11/2020</t>
  </si>
  <si>
    <t xml:space="preserve"> 103675 </t>
  </si>
  <si>
    <t>CONCRETAGEM DE VIGAS E LAJES, FCK=25 MPA, PARA LAJES MACIÇAS OU NERVURADAS COM USO DE BOMBA - LANÇAMENTO, ADENSAMENTO E ACABAMENTO. AF_02/2022</t>
  </si>
  <si>
    <t xml:space="preserve"> 103688 </t>
  </si>
  <si>
    <t>CONCRETAGEM DE PILARES, FCK=25 MPA, COM USO DE JERICAS EM CREMALHEIRA - LANÇAMENTO, ADENSAMENTO E ACABAMENTO. AF_02/2022</t>
  </si>
  <si>
    <t xml:space="preserve"> 92427 </t>
  </si>
  <si>
    <t>MONTAGEM E DESMONTAGEM DE FÔRMA DE PILARES RETANGULARES E ESTRUTURAS SIMILARES, PÉ-DIREITO SIMPLES, EM CHAPA DE MADEIRA COMPENSADA RESINADA, 8 UTILIZAÇÕES. AF_09/2020</t>
  </si>
  <si>
    <t xml:space="preserve"> 92463 </t>
  </si>
  <si>
    <t>MONTAGEM E DESMONTAGEM DE FÔRMA DE VIGA, ESCORAMENTO COM GARFO DE MADEIRA, PÉ-DIREITO SIMPLES, EM CHAPA DE MADEIRA RESINADA, 8 UTILIZAÇÕES. AF_09/2020</t>
  </si>
  <si>
    <t xml:space="preserve"> 92522 </t>
  </si>
  <si>
    <t>MONTAGEM E DESMONTAGEM DE FÔRMA DE LAJE MACIÇA, PÉ-DIREITO SIMPLES, EM CHAPA DE MADEIRA COMPENSADA RESINADA, 8 UTILIZAÇÕES. AF_09/2020</t>
  </si>
  <si>
    <t xml:space="preserve"> 92759 </t>
  </si>
  <si>
    <t>ARMAÇÃO DE PILAR OU VIGA DE UMA ESTRUTURA CONVENCIONAL DE CONCRETO ARMADO EM UM EDIFÍCIO DE MÚLTIPLOS PAVIMENTOS UTILIZANDO AÇO CA-60 DE 5,0 MM - MONTAGEM. AF_12/2015</t>
  </si>
  <si>
    <t xml:space="preserve"> 92760 </t>
  </si>
  <si>
    <t>ARMAÇÃO DE PILAR OU VIGA DE UMA ESTRUTURA CONVENCIONAL DE CONCRETO ARMADO EM UM EDIFÍCIO DE MÚLTIPLOS PAVIMENTOS UTILIZANDO AÇO CA-50 DE 6,3 MM - MONTAGEM. AF_12/2015</t>
  </si>
  <si>
    <t xml:space="preserve"> 92761 </t>
  </si>
  <si>
    <t>ARMAÇÃO DE PILAR OU VIGA DE UMA ESTRUTURA CONVENCIONAL DE CONCRETO ARMADO EM UM EDIFÍCIO DE MÚLTIPLOS PAVIMENTOS UTILIZANDO AÇO CA-50 DE 8,0 MM - MONTAGEM. AF_12/2015</t>
  </si>
  <si>
    <t xml:space="preserve"> 92762 </t>
  </si>
  <si>
    <t>ARMAÇÃO DE PILAR OU VIGA DE UMA ESTRUTURA CONVENCIONAL DE CONCRETO ARMADO EM UM EDIFÍCIO DE MÚLTIPLOS PAVIMENTOS UTILIZANDO AÇO CA-50 DE 10,0 MM - MONTAGEM. AF_12/2015</t>
  </si>
  <si>
    <t xml:space="preserve"> 92763 </t>
  </si>
  <si>
    <t>ARMAÇÃO DE PILAR OU VIGA DE UMA ESTRUTURA CONVENCIONAL DE CONCRETO ARMADO EM UM EDIFÍCIO DE MÚLTIPLOS PAVIMENTOS UTILIZANDO AÇO CA-50 DE 12,5 MM - MONTAGEM. AF_12/2015</t>
  </si>
  <si>
    <t xml:space="preserve"> 92764 </t>
  </si>
  <si>
    <t>ARMAÇÃO DE PILAR OU VIGA DE UMA ESTRUTURA CONVENCIONAL DE CONCRETO ARMADO EM UM EDIFÍCIO DE MÚLTIPLOS PAVIMENTOS UTILIZANDO AÇO CA-50 DE 16,0 MM - MONTAGEM. AF_12/2015</t>
  </si>
  <si>
    <t xml:space="preserve"> 92765 </t>
  </si>
  <si>
    <t>ARMAÇÃO DE PILAR OU VIGA DE UMA ESTRUTURA CONVENCIONAL DE CONCRETO ARMADO EM UM EDIFÍCIO DE MÚLTIPLOS PAVIMENTOS UTILIZANDO AÇO CA-50 DE 20,0 MM - MONTAGEM. AF_12/2015</t>
  </si>
  <si>
    <t xml:space="preserve"> 92766 </t>
  </si>
  <si>
    <t>ARMAÇÃO DE PILAR OU VIGA DE ESTRUTURA CONVENCIONAL DE CONCRETO ARMADO UTILIZANDO AÇO CA-50 DE 25,0 MM - MONTAGEM. AF_06/2022</t>
  </si>
  <si>
    <t xml:space="preserve"> 92768 </t>
  </si>
  <si>
    <t>ARMAÇÃO DE LAJE DE UMA ESTRUTURA CONVENCIONAL DE CONCRETO ARMADO EM UM EDIFÍCIO DE MÚLTIPLOS PAVIMENTOS UTILIZANDO AÇO CA-60 DE 5,0 MM - MONTAGEM. AF_12/2015</t>
  </si>
  <si>
    <t xml:space="preserve"> 92769 </t>
  </si>
  <si>
    <t>ARMAÇÃO DE LAJE DE UMA ESTRUTURA CONVENCIONAL DE CONCRETO ARMADO EM UM EDIFÍCIO DE MÚLTIPLOS PAVIMENTOS UTILIZANDO AÇO CA-50 DE 6,3 MM - MONTAGEM. AF_12/2015</t>
  </si>
  <si>
    <t xml:space="preserve"> 92770 </t>
  </si>
  <si>
    <t>ARMAÇÃO DE LAJE DE UMA ESTRUTURA CONVENCIONAL DE CONCRETO ARMADO EM UM EDIFÍCIO DE MÚLTIPLOS PAVIMENTOS UTILIZANDO AÇO CA-50 DE 8,0 MM - MONTAGEM. AF_12/2015</t>
  </si>
  <si>
    <t xml:space="preserve"> 96542 </t>
  </si>
  <si>
    <t>FABRICAÇÃO, MONTAGEM E DESMONTAGEM DE FÔRMA PARA VIGA BALDRAME, EM CHAPA DE MADEIRA COMPENSADA RESINADA, E=17 MM, 4 UTILIZAÇÕES. AF_06/2017</t>
  </si>
  <si>
    <t xml:space="preserve"> 96543 </t>
  </si>
  <si>
    <t>ARMAÇÃO DE BLOCO, VIGA BALDRAME E SAPATA UTILIZANDO AÇO CA-60 DE 5 MM - MONTAGEM. AF_06/2017</t>
  </si>
  <si>
    <t xml:space="preserve"> 96544 </t>
  </si>
  <si>
    <t>ARMAÇÃO DE BLOCO, VIGA BALDRAME OU SAPATA UTILIZANDO AÇO CA-50 DE 6,3 MM - MONTAGEM. AF_06/2017</t>
  </si>
  <si>
    <t xml:space="preserve"> 96545 </t>
  </si>
  <si>
    <t>ARMAÇÃO DE BLOCO, VIGA BALDRAME OU SAPATA UTILIZANDO AÇO CA-50 DE 8 MM - MONTAGEM. AF_06/2017</t>
  </si>
  <si>
    <t xml:space="preserve"> 96546 </t>
  </si>
  <si>
    <t>ARMAÇÃO DE BLOCO, VIGA BALDRAME OU SAPATA UTILIZANDO AÇO CA-50 DE 10 MM - MONTAGEM. AF_06/2017</t>
  </si>
  <si>
    <t xml:space="preserve"> 96547 </t>
  </si>
  <si>
    <t>ARMAÇÃO DE BLOCO, VIGA BALDRAME OU SAPATA UTILIZANDO AÇO CA-50 DE 12,5 MM - MONTAGEM. AF_06/2017</t>
  </si>
  <si>
    <t>CONCRETAGEM DE BLOCOS DE COROAMENTO E VIGAS BALDRAMES, FCK 30 MPA, COM USO DE BOMBA  LANÇAMENTO, ADENSAMENTO E ACABAMENTO. AF_06/2017</t>
  </si>
  <si>
    <t xml:space="preserve"> 18.4.2 </t>
  </si>
  <si>
    <t xml:space="preserve"> 104488 </t>
  </si>
  <si>
    <t>Concreto armado, 25 mpa</t>
  </si>
  <si>
    <t xml:space="preserve"> 103672 </t>
  </si>
  <si>
    <t>CONCRETAGEM DE PILARES, FCK = 25 MPA, COM USO DE BOMBA - LANÇAMENTO, ADENSAMENTO E ACABAMENTO. AF_02/2022</t>
  </si>
  <si>
    <t xml:space="preserve"> 92415 </t>
  </si>
  <si>
    <t>MONTAGEM E DESMONTAGEM DE FÔRMA DE PILARES RETANGULARES E ESTRUTURAS SIMILARES, PÉ-DIREITO SIMPLES, EM CHAPA DE MADEIRA COMPENSADA RESINADA, 2 UTILIZAÇÕES. AF_09/2020</t>
  </si>
  <si>
    <t xml:space="preserve"> 92451 </t>
  </si>
  <si>
    <t>MONTAGEM E DESMONTAGEM DE FÔRMA DE VIGA, ESCORAMENTO COM GARFO DE MADEIRA, PÉ-DIREITO SIMPLES, EM CHAPA DE MADEIRA RESINADA, 2 UTILIZAÇÕES. AF_09/2020</t>
  </si>
  <si>
    <t xml:space="preserve"> 92510 </t>
  </si>
  <si>
    <t>MONTAGEM E DESMONTAGEM DE FÔRMA DE LAJE MACIÇA, PÉ-DIREITO SIMPLES, EM CHAPA DE MADEIRA COMPENSADA RESINADA, 2 UTILIZAÇÕES. AF_09/2020</t>
  </si>
  <si>
    <t xml:space="preserve"> 18.4.3 </t>
  </si>
  <si>
    <t xml:space="preserve"> 99839 </t>
  </si>
  <si>
    <t>GUARDA-CORPO DE AÇO GALVANIZADO DE 1,10M DE ALTURA, MONTANTES TUBULARES DE 1.1/2  ESPAÇADOS DE 1,20M, TRAVESSA SUPERIOR DE 2 , GRADIL FORMADO POR BARRAS CHATAS EM FERRO DE 32X4,8MM, FIXADO COM CHUMBADOR MECÂNICO. AF_04/2019_PS</t>
  </si>
  <si>
    <t xml:space="preserve"> 88251 </t>
  </si>
  <si>
    <t>AUXILIAR DE SERRALHEIRO COM ENCARGOS COMPLEMENTARES</t>
  </si>
  <si>
    <t xml:space="preserve"> 88315 </t>
  </si>
  <si>
    <t>SERRALHEIRO COM ENCARGOS COMPLEMENTARES</t>
  </si>
  <si>
    <t xml:space="preserve"> 00000546 </t>
  </si>
  <si>
    <t>BARRA DE ACO CHATA, RETANGULAR (QUALQUER BITOLA)</t>
  </si>
  <si>
    <t xml:space="preserve"> 00001332 </t>
  </si>
  <si>
    <t>CHAPA DE ACO GROSSA, ASTM A36, E = 3/8 " (9,53 MM) 74,69 KG/M2</t>
  </si>
  <si>
    <t xml:space="preserve"> 00011002 </t>
  </si>
  <si>
    <t>ELETRODO REVESTIDO AWS - E6013, DIAMETRO IGUAL A 2,50 MM</t>
  </si>
  <si>
    <t xml:space="preserve"> 00011964 </t>
  </si>
  <si>
    <t>PARAFUSO DE ACO TIPO CHUMBADOR PARABOLT, DIAMETRO 3/8", COMPRIMENTO 75 MM</t>
  </si>
  <si>
    <t xml:space="preserve"> 00021012 </t>
  </si>
  <si>
    <t>TUBO ACO GALVANIZADO COM COSTURA, CLASSE LEVE, DN 40 MM ( 1 1/2"),  E = 3,00 MM,  *3,48* KG/M (NBR 5580)</t>
  </si>
  <si>
    <t xml:space="preserve"> 00021013 </t>
  </si>
  <si>
    <t>TUBO ACO GALVANIZADO COM COSTURA, CLASSE LEVE, DN 50 MM ( 2"),  E = 3,00 MM,  *4,40* KG/M (NBR 5580)</t>
  </si>
  <si>
    <t>PLACA DE INAUGURAÇÃO EM AÇO INOX, LETRAS EM BAIXO RELEVO(40 x 60cm)</t>
  </si>
  <si>
    <t>Limpeza geral</t>
  </si>
  <si>
    <t>CONCRETO ARMADO PARA FUNDAÇÕES - BASE CAIXA D´ÁGUA</t>
  </si>
  <si>
    <t>VIGAS DE COBERTURA</t>
  </si>
  <si>
    <t>CONCRETO ARMADO - LAJES DE FORRO</t>
  </si>
  <si>
    <t>PM3- Porta de abrir em madeira para pintura 0,80x2,10m, espessura 3,5cm, incluso dobradiças, batentes e fechadura</t>
  </si>
  <si>
    <t xml:space="preserve"> 6.1.5 </t>
  </si>
  <si>
    <t>PM5- Porta de abrir em madeira para pintura 0,80x2,10m, espessura 3,5cm, com veneziana 0,50x0,40m conforme projeto, incluso dobradiças, batentes e fechadura</t>
  </si>
  <si>
    <t xml:space="preserve"> 6.1.7 </t>
  </si>
  <si>
    <t>PM7- Porta de abrir em alumínio para box banheiro, 0,80x1,60m, incluso marco e dobradiças</t>
  </si>
  <si>
    <t>PORTAS DE ALUMÍNIO</t>
  </si>
  <si>
    <t>PA1 - Porta em alumínio de abrir de 0,80x2,10m com divisão horizontal para vidro e veneziana, conforme projeto de esquadrias, incluso dobradiças, batentes, fechadura e vidro mini boreal</t>
  </si>
  <si>
    <t xml:space="preserve"> 6.4.2 </t>
  </si>
  <si>
    <t>JA-2 -Janela de Alumínio, de abrir 60x90cm, conforme projeto de esquadrias, inclusive ferragens e vidro liso incolor, espessura 6mm</t>
  </si>
  <si>
    <t xml:space="preserve"> 6.4.3 </t>
  </si>
  <si>
    <t>JA-3 -Janela de Alumínio, basculante 100x40cm, conforme projeto de esquadrias, inclusive ferragens e vidro miniboreal, espessura 6mm</t>
  </si>
  <si>
    <t xml:space="preserve"> 6.4.5 </t>
  </si>
  <si>
    <t>JA-5 -Janela de Alumínio, de correr 120x100cm, conforme projeto de esquadrias, inclusive ferragens e vidro liso incolor, espessura 6mm</t>
  </si>
  <si>
    <t xml:space="preserve"> 6.4.6 </t>
  </si>
  <si>
    <t>JA-6 -Janela de Alumínio, basculante 150x110cm, conforme projeto de esquadrias, inclusive ferragens e vidro liso incolor, espessura 6mm</t>
  </si>
  <si>
    <t xml:space="preserve"> 6.4.7 </t>
  </si>
  <si>
    <t>JA-7 -Janela de Alumínio, basculante 200x110cm, conforme projeto de esquadrias, inclusive ferragens e vidro liso incolor, espessura 6mm</t>
  </si>
  <si>
    <t xml:space="preserve"> 6.4.8 </t>
  </si>
  <si>
    <t>JA-8 -Janela de Alumínio, basculante 220X110cm, conforme projeto de esquadrias, inclusive ferragens e vidro liso incolor, espessura 6mm</t>
  </si>
  <si>
    <t xml:space="preserve"> 6.4.9 </t>
  </si>
  <si>
    <t>JA-9 -Janela de Alumínio, com veneziana fixa 180X60cm, conforme projeto de esquadrias, inclusive ferragens</t>
  </si>
  <si>
    <t>Reboco de teto, com argamassa traço - 1:2 (cal / areia fina), espessura 1 cm</t>
  </si>
  <si>
    <t>Piso cerâmico esmaltado PEI V - 40 x 40 cm  aplicado com argamassa industrializada - incl. rejunte - Cinza Antiderrapante - conforme projeto</t>
  </si>
  <si>
    <t xml:space="preserve"> 10.1.7 </t>
  </si>
  <si>
    <t>Piso tátil alerta/direcional em placas pré-moldadas</t>
  </si>
  <si>
    <t>Emassamento de lajes internas com massa PVA, 2 demãos</t>
  </si>
  <si>
    <t>Pintura em esmalte sintético em porta de madeira, 2 demãos</t>
  </si>
  <si>
    <t xml:space="preserve"> 13 </t>
  </si>
  <si>
    <t xml:space="preserve"> 13.10 </t>
  </si>
  <si>
    <t>Junção PVC esgoto 100 x 100 mm</t>
  </si>
  <si>
    <t>Cuba em aço Inoxidável completa, dimensões 50x40x30cm</t>
  </si>
  <si>
    <t>QUADRO DE DISTRIBUIÇÃO</t>
  </si>
  <si>
    <t xml:space="preserve"> 16.1.5 </t>
  </si>
  <si>
    <t>Disjuntor termomagnetico monopolar 25 A, padrão DIN (linha branca)</t>
  </si>
  <si>
    <t xml:space="preserve"> 16.1.6 </t>
  </si>
  <si>
    <t>Disjuntor termomagnetico monopolar 32 A, padrão DIN (linha branca)</t>
  </si>
  <si>
    <t xml:space="preserve"> 16.1.9 </t>
  </si>
  <si>
    <t>Disjuntor bipolar termomagnetico 13 A - 5 kA</t>
  </si>
  <si>
    <t xml:space="preserve"> 16.1.10 </t>
  </si>
  <si>
    <t>Disjuntor bipolar termomagnetico 20 A - 5 kA</t>
  </si>
  <si>
    <t xml:space="preserve"> 16.1.11 </t>
  </si>
  <si>
    <t>Disjuntor bipolar termomagnetico 10 A - 4.5 kA</t>
  </si>
  <si>
    <t xml:space="preserve"> 16.1.12 </t>
  </si>
  <si>
    <t>Disjuntor bipolar termomagnetico 20 A - 4.5 kA</t>
  </si>
  <si>
    <t xml:space="preserve"> 16.1.13 </t>
  </si>
  <si>
    <t>Disjuntor bipolar termomagnetico 16 A - 4.5 kA</t>
  </si>
  <si>
    <t xml:space="preserve"> 16.2.10 </t>
  </si>
  <si>
    <t>Caixa de passagem 30x30 para telefone</t>
  </si>
  <si>
    <t>CABOS E FIOS (CONDUTORES)</t>
  </si>
  <si>
    <t>ILUMINAÇÃO E TOMADAS</t>
  </si>
  <si>
    <t>GERAL</t>
  </si>
  <si>
    <t xml:space="preserve"> 18.1.5 </t>
  </si>
  <si>
    <t>Prateleira de madeira</t>
  </si>
  <si>
    <t>ESQUADRIA, PORTÃO E GRADIL METÁLICO</t>
  </si>
  <si>
    <t>CALÇADA DE ACESSO</t>
  </si>
  <si>
    <t xml:space="preserve"> 18.3.1 </t>
  </si>
  <si>
    <t xml:space="preserve"> 18.3.4 </t>
  </si>
  <si>
    <t>PISO CIMENTADO, TRAÇO 1:3 (CIMENTO E AREIA), ACABAMENTO LISO, ESPESSURA 2,0 CM, PREPARO MECÂNICO DA ARGAMASSA. AF_06/2018</t>
  </si>
  <si>
    <t xml:space="preserve"> 18.4 </t>
  </si>
  <si>
    <t>TRAPICHE EM CONCRETO ARMADO</t>
  </si>
  <si>
    <t xml:space="preserve"> 18.4.1 </t>
  </si>
  <si>
    <t xml:space="preserve"> 6.1.2</t>
  </si>
  <si>
    <t xml:space="preserve"> 6.1.7</t>
  </si>
  <si>
    <t xml:space="preserve"> 6.3.1</t>
  </si>
  <si>
    <t xml:space="preserve"> 10.1.5</t>
  </si>
  <si>
    <t xml:space="preserve"> 16.1.13</t>
  </si>
  <si>
    <t>VIGAMENTO, PILARES E LAJES CONVENCIONAIS DO REL.</t>
  </si>
  <si>
    <t>CONVERSOR DE PREÇOS</t>
  </si>
  <si>
    <t>COMPOSIÇÃO PARAMÉTRICA PARA EXECUÇÃO DE ESTRUTURAS DE CONCRETO ARMADO, PARA EDIFICAÇÃO HABITACIONAL UNIFAMILIAR TÉRREA (CASA EM EMPREENDIMENTOS), FCK = 25 MPA. AF_11/2022</t>
  </si>
  <si>
    <t>LAJE PRÉ-MOLDADA UNIDIRECIONAL, BIAPOIADA, PARA PISO, ENCHIMENTO EM CERÂMICA, VIGOTA CONVENCIONAL, ALTURA TOTAL DA LAJE (ENCHIMENTO+CAPA) = (8+4). AF_11/2020</t>
  </si>
  <si>
    <t>GRADIL EM FERRO FIXADO EM VÃOS DE JANELAS, FORMADO POR BARRAS CHATAS DE 25X4,8 MM. AF_04/2019</t>
  </si>
  <si>
    <t>ALAMBRADO PARA QUADRA POLIESPORTIVA, ESTRUTURADO POR TUBOS DE ACO GALVANIZADO, (MONTANTES COM DIAMETRO 2", TRAVESSAS E ESCORAS COM DIÂMETRO 1 ¼), COM TELA DE ARAME GALVANIZADO, FIO 12 BWG E MALHA QUADRADA 5X5CM (EXCETO MURETA). AF_03/2021</t>
  </si>
  <si>
    <t>7.1</t>
  </si>
  <si>
    <t>7.2</t>
  </si>
  <si>
    <t>7.3</t>
  </si>
  <si>
    <t>7.4</t>
  </si>
  <si>
    <t>7.5</t>
  </si>
  <si>
    <t>7.6</t>
  </si>
  <si>
    <t>TABEIRA DE MADEIRA LEI, 1A QUALIDADE, 2,5X30,0CM PARA BEIRAL DE TELHADO</t>
  </si>
  <si>
    <t xml:space="preserve"> 99630 </t>
  </si>
  <si>
    <t>VÁLVULA DE RETENÇÃO VERTICAL, DE BRONZE, ROSCÁVEL, 1 1/4" - FORNECIMENTO E INSTALAÇÃO. AF_08/2021</t>
  </si>
  <si>
    <t xml:space="preserve"> 99621 </t>
  </si>
  <si>
    <t>VÁLVULA DE RETENÇÃO HORIZONTAL, DE BRONZE, ROSCÁVEL, 1 1/4" - FORNECIMENTO E INSTALAÇÃO. AF_08/2021</t>
  </si>
  <si>
    <t xml:space="preserve"> 94705 </t>
  </si>
  <si>
    <t>ADAPTADOR COM FLANGE E ANEL DE VEDAÇÃO, PVC, SOLDÁVEL, DN 40 MM X 1 1/4 , INSTALADO EM RESERVAÇÃO DE ÁGUA DE EDIFICAÇÃO QUE POSSUA RESERVATÓRIO DE FIBRA/FIBROCIMENTO   FORNECIMENTO E INSTALAÇÃO. AF_06/2016</t>
  </si>
  <si>
    <t xml:space="preserve"> 94677 </t>
  </si>
  <si>
    <t>CURVA 90 GRAUS, PVC, SOLDÁVEL, DN 40 MM, INSTALADO EM RESERVAÇÃO DE ÁGUA DE EDIFICAÇÃO QUE POSSUA RESERVATÓRIO DE FIBRA/FIBROCIMENTO   FORNECIMENTO E INSTALAÇÃO. AF_06/2016</t>
  </si>
  <si>
    <t xml:space="preserve"> 94491 </t>
  </si>
  <si>
    <t>REGISTRO DE ESFERA, PVC, SOLDÁVEL, COM VOLANTE, DN  40 MM - FORNECIMENTO E INSTALAÇÃO. AF_08/2021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</si>
  <si>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</si>
  <si>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</si>
  <si>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</si>
  <si>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</si>
  <si>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</si>
  <si>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</si>
  <si>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</si>
  <si>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</si>
  <si>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</si>
  <si>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</si>
  <si>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</si>
  <si>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</si>
  <si>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</si>
  <si>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</si>
  <si>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</si>
  <si>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CAIXA D´ÁGUA EM POLIÉSTER REFORÇADO COM FIBRA DE VIDRO, 10000 LITROS - FORNECIMENTO E INSTALAÇÃO. AF_06/2021</t>
  </si>
  <si>
    <t xml:space="preserve"> 102617 </t>
  </si>
  <si>
    <t>CAIXA D´ÁGUA EM POLIÉSTER REFORÇADO COM FIBRA DE VIDRO, 5000 LITROS - FORNECIMENTO E INSTALAÇÃO. AF_06/2021</t>
  </si>
  <si>
    <t xml:space="preserve"> 102613 </t>
  </si>
  <si>
    <t>CAIXA D´ÁGUA EM POLIÉSTER REFORÇADO COM FIBRA DE VIDRO, 1000 LITROS - FORNECIMENTO E INSTALAÇÃO. AF_06/2021</t>
  </si>
  <si>
    <t xml:space="preserve"> 102116 </t>
  </si>
  <si>
    <t>BOMBA CENTRÍFUGA, TRIFÁSICA, 1,5 CV OU 1,48 HP, HM 10 A 24 M, Q 6,1 A 21,9 M3/H - FORNECIMENTO E INSTALAÇÃO. AF_12/2020</t>
  </si>
  <si>
    <t xml:space="preserve"> 170869 </t>
  </si>
  <si>
    <t>Quadro de comando - proteção trifásico - 2CV</t>
  </si>
  <si>
    <t xml:space="preserve"> 191274 </t>
  </si>
  <si>
    <t>Torneira de bóia 3/4"</t>
  </si>
  <si>
    <t xml:space="preserve"> 00000111 </t>
  </si>
  <si>
    <t>FORNEC. E ASSENT. DE TAMPA METALICA EM CHAPA DE ACO XADREZ COM SUPORTE PARA TRAFEGO - Copia da EMBASA (100443)</t>
  </si>
  <si>
    <t xml:space="preserve"> m2</t>
  </si>
  <si>
    <t xml:space="preserve"> 00000093 </t>
  </si>
  <si>
    <t>Poço Tubular d= 6" -  prof.= 30m - Copia da SEDOP (220496)</t>
  </si>
  <si>
    <t>Escavação para construção da cisterna: 2,00x3,00x3,00 = 18,00 m³</t>
  </si>
  <si>
    <t>01. Paredes Reservatório Elevado: 3,00 x 3,00 x 4 unid</t>
  </si>
  <si>
    <t>01. Portões Reservatório Elevado (1,00 x 2,10) e Ventilação Lateral (1,20 x 0,80)</t>
  </si>
  <si>
    <t>01.  Guarda-Corpo elevado: 1,00 x 3,00 x 8 unid = 24,00 m
02. Passarelas e Trapiche:  150,00 + 20 = 170 m</t>
  </si>
  <si>
    <t>01. Passarela: 3,00 x 75,00 = 225,00 m²
02. Trapiche em Madeira: 35,41 m²</t>
  </si>
  <si>
    <t>01. Trapiche em Madeira: 35,41 m² x 3 unidades</t>
  </si>
  <si>
    <t>01. trapiche e Passarela: 4,00 x 75,00 = 79,00 m</t>
  </si>
  <si>
    <t>01. Passarela: 2,00 x 75,00 = 150,00 m
02. Trapiche: 28,00 m</t>
  </si>
  <si>
    <t>01. Paredes Reservatório Elevado, faces externas e internas: 3,00 x 3,00 x 4 unid</t>
  </si>
  <si>
    <t>01. Teto casa de bombas</t>
  </si>
  <si>
    <t>01. Paredes Reservatório Elevado, faces externas e internas: 3,00 x 3,00 x 4 unid
02. Pilares do trapiche e passarela: 0,25 x 4 x  2,20 x 63 = 138,6</t>
  </si>
  <si>
    <t>01. Grades e Guarda-corpo metálicos</t>
  </si>
  <si>
    <t>01. Compreende as intalações hidráulicas do reservatório elevado conforme projeto, fornecido pela prefeitura municipal.</t>
  </si>
  <si>
    <t>01. Equipamentos de proteção d casa de bombas do reservatório elevado.</t>
  </si>
  <si>
    <t>01.  Compreende as intalações elétricas do reservatório elevado, passarelas e trapiche de desembarque/embarque,  conforme projeto, fornecido pela prefeitura municipal.</t>
  </si>
  <si>
    <t>Limpeza geral de psos: Trapiche, Passarelas e Resevatório Elevado</t>
  </si>
  <si>
    <t>3.1</t>
  </si>
  <si>
    <t>3.2</t>
  </si>
  <si>
    <t>ESTACAS E ESTUTURAS EM CONCRETO ARMADO</t>
  </si>
  <si>
    <t>3.1.1</t>
  </si>
  <si>
    <t>3.1.2</t>
  </si>
  <si>
    <t>CONCRETO ARMADO - LAJES DE PISO</t>
  </si>
  <si>
    <t>VIGAMENTO, PILARES E LAJES CONVENCIONAIS</t>
  </si>
  <si>
    <t>01. Passarela e Trapiche: 2,2 x 75,00 + 30,00 = 205,00 m²</t>
  </si>
  <si>
    <t>01. Área do Piso do trapiche e passarela, complementar</t>
  </si>
  <si>
    <t>Serviços Complementares - Memória de Cálculo</t>
  </si>
  <si>
    <t>Serviços Complementares - Orçamento Sintético</t>
  </si>
  <si>
    <t>COMPOSIÇÕES ADITIVO CONCLUSÃO EMEIF "CAETÉ"</t>
  </si>
  <si>
    <t xml:space="preserve">SINAPI - 02/2023 - Pará
SEDOP - 02/2023 - Pará
</t>
  </si>
  <si>
    <t>0,0%</t>
  </si>
  <si>
    <t>Desonerado: embutido nos preços unitário dos insumos de mão de obra, de acordo com as bases.</t>
  </si>
  <si>
    <t xml:space="preserve"> 1 </t>
  </si>
  <si>
    <t xml:space="preserve"> 104487 </t>
  </si>
  <si>
    <t xml:space="preserve"> 92419 </t>
  </si>
  <si>
    <t>MONTAGEM E DESMONTAGEM DE FÔRMA DE PILARES RETANGULARES E ESTRUTURAS SIMILARES, PÉ-DIREITO SIMPLES, EM CHAPA DE MADEIRA COMPENSADA RESINADA, 4 UTILIZAÇÕES. AF_09/2020</t>
  </si>
  <si>
    <t xml:space="preserve"> 92455 </t>
  </si>
  <si>
    <t>MONTAGEM E DESMONTAGEM DE FÔRMA DE VIGA, ESCORAMENTO COM GARFO DE MADEIRA, PÉ-DIREITO SIMPLES, EM CHAPA DE MADEIRA RESINADA, 4 UTILIZAÇÕES. AF_09/2020</t>
  </si>
  <si>
    <t xml:space="preserve"> 92514 </t>
  </si>
  <si>
    <t>MONTAGEM E DESMONTAGEM DE FÔRMA DE LAJE MACIÇA, PÉ-DIREITO SIMPLES, EM CHAPA DE MADEIRA COMPENSADA RESINADA, 4 UTILIZAÇÕES. AF_09/2020</t>
  </si>
  <si>
    <t>ARMAÇÃO DE PILAR OU VIGA DE ESTRUTURA CONVENCIONAL DE CONCRETO ARMADO UTILIZANDO AÇO CA-60 DE 5,0 MM - MONTAGEM. AF_06/2022</t>
  </si>
  <si>
    <t>ARMAÇÃO DE PILAR OU VIGA DE ESTRUTURA CONVENCIONAL DE CONCRETO ARMADO UTILIZANDO AÇO CA-50 DE 6,3 MM - MONTAGEM. AF_06/2022</t>
  </si>
  <si>
    <t>ARMAÇÃO DE PILAR OU VIGA DE ESTRUTURA CONVENCIONAL DE CONCRETO ARMADO UTILIZANDO AÇO CA-50 DE 8,0 MM - MONTAGEM. AF_06/2022</t>
  </si>
  <si>
    <t>ARMAÇÃO DE PILAR OU VIGA DE ESTRUTURA CONVENCIONAL DE CONCRETO ARMADO UTILIZANDO AÇO CA-50 DE 10,0 MM - MONTAGEM. AF_06/2022</t>
  </si>
  <si>
    <t>ARMAÇÃO DE PILAR OU VIGA DE ESTRUTURA CONVENCIONAL DE CONCRETO ARMADO UTILIZANDO AÇO CA-50 DE 12,5 MM - MONTAGEM. AF_06/2022</t>
  </si>
  <si>
    <t>ARMAÇÃO DE LAJE DE ESTRUTURA CONVENCIONAL DE CONCRETO ARMADO UTILIZANDO AÇO CA-60 DE 5,0 MM - MONTAGEM. AF_06/2022</t>
  </si>
  <si>
    <t>ARMAÇÃO DE LAJE DE ESTRUTURA CONVENCIONAL DE CONCRETO ARMADO UTILIZANDO AÇO CA-50 DE 6,3 MM - MONTAGEM. AF_06/2022</t>
  </si>
  <si>
    <t>ARMAÇÃO DE LAJE DE ESTRUTURA CONVENCIONAL DE CONCRETO ARMADO UTILIZANDO AÇO CA-50 DE 8,0 MM - MONTAGEM. AF_06/2022</t>
  </si>
  <si>
    <t xml:space="preserve"> 101963 </t>
  </si>
  <si>
    <t xml:space="preserve"> 00003743 </t>
  </si>
  <si>
    <t>LAJE PRE-MOLDADA CONVENCIONAL (LAJOTAS + VIGOTAS) PARA PISO, UNIDIRECIONAL, SOBRECARGA DE 200 KG/M2, VAO ATE 3,50 M (SEM COLOCACAO)</t>
  </si>
  <si>
    <t>TABUA  NAO  APARELHADA  *2,5 X 20* CM, EM MACARANDUBA, ANGELIM OU EQUIVALENTE DA REGIAO - BRUTA</t>
  </si>
  <si>
    <t xml:space="preserve"> 99861 </t>
  </si>
  <si>
    <t xml:space="preserve"> 00000565 </t>
  </si>
  <si>
    <t>BARRA DE ACO CHATO, RETANGULAR, 25,4 MM X 4,76 MM (L X E), 1,73 KG/M</t>
  </si>
  <si>
    <t xml:space="preserve"> 102363 </t>
  </si>
  <si>
    <t>URBA - URBANIZAÇÃO</t>
  </si>
  <si>
    <t>CONCRETO MAGRO PARA LASTRO, TRAÇO 1:4,5:4,5 (EM MASSA SECA DE CIMENTO/ AREIA MÉDIA/ BRITA 1) - PREPARO MECÂNICO COM BETONEIRA 400 L. AF_05/2021</t>
  </si>
  <si>
    <t xml:space="preserve"> 00007158 </t>
  </si>
  <si>
    <t>TELA DE ARAME GALVANIZADA QUADRANGULAR / LOSANGULAR, FIO 2,77 MM (12 BWG), MALHA 5 X 5 CM, H = 2 M</t>
  </si>
  <si>
    <t xml:space="preserve"> 00007696 </t>
  </si>
  <si>
    <t>TUBO ACO GALVANIZADO COM COSTURA, CLASSE MEDIA, DN 2", E = *3,65* MM, PESO *5,10* KG/M (NBR 5580)</t>
  </si>
  <si>
    <t xml:space="preserve"> 00007698 </t>
  </si>
  <si>
    <t>TUBO ACO GALVANIZADO COM COSTURA, CLASSE MEDIA, DN 1.1/4", E = *3,25* MM, PESO *3,14* KG/M (NBR 5580)</t>
  </si>
  <si>
    <t xml:space="preserve"> 00043130 </t>
  </si>
  <si>
    <t>ARAME GALVANIZADO 12 BWG, D = 2,76 MM (0,048 KG/M) OU 14 BWG, D = 2,11 MM (0,026 KG/M)</t>
  </si>
  <si>
    <t xml:space="preserve"> 84093 </t>
  </si>
  <si>
    <t xml:space="preserve"> 00003992 </t>
  </si>
  <si>
    <t>TABUA APARELHADA *2,5 X 30* CM, EM MACARANDUBA, ANGELIM OU EQUIVALENTE DA REGIAO</t>
  </si>
  <si>
    <t xml:space="preserve"> 00005066 </t>
  </si>
  <si>
    <t>PREGO DE ACO POLIDO COM CABECA 12 X 12</t>
  </si>
  <si>
    <t xml:space="preserve"> 00010419 </t>
  </si>
  <si>
    <t>VALVULA DE RETENCAO VERTICAL, DE BRONZE (PN-16), 1 1/4", 200 PSI, EXTREMIDADES COM ROSCA</t>
  </si>
  <si>
    <t xml:space="preserve"> 00010411 </t>
  </si>
  <si>
    <t>VALVULA DE RETENCAO HORIZONTAL, DE BRONZE (PN-25), 1 1/4", 400 PSI, TAMPA DE PORCA DE UNIAO, EXTREMIDADES COM ROSCA</t>
  </si>
  <si>
    <t xml:space="preserve"> 00000098 </t>
  </si>
  <si>
    <t>ADAPTADOR PVC SOLDAVEL, COM FLANGE E ANEL DE VEDACAO, 40 MM X 1 1/4", PARA CAIXA D'AGUA</t>
  </si>
  <si>
    <t xml:space="preserve"> 00020080 </t>
  </si>
  <si>
    <t>ADESIVO PLASTICO PARA PVC, FRASCO COM 175 GR</t>
  </si>
  <si>
    <t>SOLUCAO PREPARADORA / LIMPADORA PARA PVC, FRASCO COM 1000 CM3</t>
  </si>
  <si>
    <t xml:space="preserve"> 00001958 </t>
  </si>
  <si>
    <t>CURVA DE PVC 90 GRAUS, SOLDAVEL, 40 MM, COR MARROM, PARA AGUA FRIA PREDIAL</t>
  </si>
  <si>
    <t xml:space="preserve"> 00011676 </t>
  </si>
  <si>
    <t>REGISTRO DE ESFERA, PVC, COM VOLANTE, VS, SOLDAVEL, DN 40 MM, COM CORPO DIVIDIDO</t>
  </si>
  <si>
    <t xml:space="preserve"> 00037105 </t>
  </si>
  <si>
    <t>CAIXA D'AGUA FIBRA DE VIDRO PARA 5000 LITROS, COM TAMPA</t>
  </si>
  <si>
    <t xml:space="preserve"> 00011868 </t>
  </si>
  <si>
    <t>CAIXA D'AGUA FIBRA DE VIDRO PARA 1000 LITROS, COM TAMPA</t>
  </si>
  <si>
    <t xml:space="preserve"> 00000734 </t>
  </si>
  <si>
    <t>BOMBA CENTRIFUGA,  MOTOR ELETRICO TRIFASICO 1,48HP  DIAMETRO DE SUCCAO X ELEVACAO 1 1/2" X 1", DIAMETRO DO ROTOR 117 MM, HM/Q: 10 M / 21,9 M3/H A 24 M / 6,1 M3/H</t>
  </si>
  <si>
    <t xml:space="preserve"> 00011267 </t>
  </si>
  <si>
    <t>ARRUELA LISA, REDONDA, DE LATAO POLIDO, DIAMETRO NOMINAL 5/8", DIAMETRO EXTERNO = 34 MM, DIAMETRO DO FURO = 17 MM, ESPESSURA = *2,5* MM</t>
  </si>
  <si>
    <t xml:space="preserve"> 00039996 </t>
  </si>
  <si>
    <t>VERGALHAO ZINCADO ROSCA TOTAL, 1/4 " (6,3 MM)</t>
  </si>
  <si>
    <t xml:space="preserve"> 00039997 </t>
  </si>
  <si>
    <t>PORCA ZINCADA, SEXTAVADA, DIAMETRO 1/4"</t>
  </si>
  <si>
    <t/>
  </si>
  <si>
    <t xml:space="preserve"> 280014 </t>
  </si>
  <si>
    <t xml:space="preserve"> 280007 </t>
  </si>
  <si>
    <t xml:space="preserve"> E00667 </t>
  </si>
  <si>
    <t xml:space="preserve"> 280008 </t>
  </si>
  <si>
    <t xml:space="preserve"> 280016 </t>
  </si>
  <si>
    <t xml:space="preserve"> H00055 </t>
  </si>
  <si>
    <t>Fita de vedacao</t>
  </si>
  <si>
    <t xml:space="preserve"> H00378 </t>
  </si>
  <si>
    <t xml:space="preserve"> B010000091 </t>
  </si>
  <si>
    <t>EMBASA</t>
  </si>
  <si>
    <t>PEDREIRO / ENCANADOR / ARTIFICE</t>
  </si>
  <si>
    <t xml:space="preserve"> B010000097 </t>
  </si>
  <si>
    <t>SERVENTE</t>
  </si>
  <si>
    <t xml:space="preserve"> B010000109 </t>
  </si>
  <si>
    <t>SERRALHEIRO</t>
  </si>
  <si>
    <t xml:space="preserve"> D180000413 </t>
  </si>
  <si>
    <t>CHAPA DE PISO XADREZ  3/8"   (9,50 MM - 81,00 KG/M2)</t>
  </si>
  <si>
    <t xml:space="preserve"> D180000834 </t>
  </si>
  <si>
    <t>CANTONEIRA ABAS IGUAIS 1/2" x 3" - 14,00 KG/M</t>
  </si>
  <si>
    <t xml:space="preserve"> 220496 </t>
  </si>
  <si>
    <t>Poço Tubular d= 6" -  prof.= 30m</t>
  </si>
  <si>
    <t xml:space="preserve"> PT0002 </t>
  </si>
  <si>
    <t>Perfuração em qualquer material d= 250mm</t>
  </si>
  <si>
    <t xml:space="preserve"> PT0001 </t>
  </si>
  <si>
    <t>Transporte e instalação de equipamentos</t>
  </si>
  <si>
    <t xml:space="preserve"> PT0010 </t>
  </si>
  <si>
    <t>Analise bacteriologica</t>
  </si>
  <si>
    <t xml:space="preserve"> PT0011 </t>
  </si>
  <si>
    <t>Tubo de PVC rosqueavel p/ recarga do pre-filtro d= 40mm</t>
  </si>
  <si>
    <t xml:space="preserve"> PT0004 </t>
  </si>
  <si>
    <t>Filtro geomecânico d= 150mm c/ PB</t>
  </si>
  <si>
    <t xml:space="preserve"> PT0015 </t>
  </si>
  <si>
    <t>Desinfecção I  (prof.= 30m)</t>
  </si>
  <si>
    <t xml:space="preserve"> PT0007 </t>
  </si>
  <si>
    <t>Desenvolvimento e limpeza</t>
  </si>
  <si>
    <t>Hs</t>
  </si>
  <si>
    <t xml:space="preserve"> PT0003 </t>
  </si>
  <si>
    <t>Revestimento tubo PVC geomecânico d= 150mm</t>
  </si>
  <si>
    <t xml:space="preserve"> PT0006 </t>
  </si>
  <si>
    <t>Pre-filtro c/ seixo rolado e selecionado c/ analise granulometrica</t>
  </si>
  <si>
    <t>M3</t>
  </si>
  <si>
    <t xml:space="preserve"> PT0014 </t>
  </si>
  <si>
    <t>Analise granulometrica dos aquif. e pre-filtro</t>
  </si>
  <si>
    <t xml:space="preserve"> PT0009 </t>
  </si>
  <si>
    <t>Analise fisico-quimica da agua</t>
  </si>
  <si>
    <t xml:space="preserve"> PT0019 </t>
  </si>
  <si>
    <t>Relatório de analises e testes</t>
  </si>
  <si>
    <t xml:space="preserve"> PT0008 </t>
  </si>
  <si>
    <t>Teste de vazão</t>
  </si>
  <si>
    <t xml:space="preserve"> PT0016 </t>
  </si>
  <si>
    <t>Tampa em ch.dobrada no.20 fo go d= 150mm</t>
  </si>
  <si>
    <t xml:space="preserve"> PT0018 </t>
  </si>
  <si>
    <t>Tubo de boca - aço calandrado (3/16" x 40cm)</t>
  </si>
  <si>
    <t xml:space="preserve"> PT0012 </t>
  </si>
  <si>
    <t>Cimentação</t>
  </si>
  <si>
    <t xml:space="preserve"> PT0005 </t>
  </si>
  <si>
    <t>Cap d= 150mm p/ o fundo do poço</t>
  </si>
  <si>
    <t xml:space="preserve"> PT0013 </t>
  </si>
  <si>
    <t>Laje de proteção (1,0x1,0x0,30m) c/ aditivo impermeabilizante</t>
  </si>
  <si>
    <t xml:space="preserve">01. Cintamento reservatório elevado (20 x 40):  = 0,20 x 0,40 x 10,80 m x 2 un= 1,728 m³
02. Pilares reservatório elevado (25 x 25): = 0,25 x 0,25 x 8,50 x 4 un = 2,125 m³
03. Lajes de piso (3,30 x 3,30): 3,30 x 3,30 x 0,10 x 3 un = 3,27 m³
04. Vigas de piso trapiche: 1,125 m³
05. Excluindo contratado inicialmente: 5,40 m³
</t>
  </si>
  <si>
    <t>01. Cisterna: 36,00 m²
02. Laje de teto casa de bombas, face externa: 3,30 x 3,30 = 9,00 m²</t>
  </si>
  <si>
    <t>Impermeabilização</t>
  </si>
  <si>
    <t>Reboco para paredes internas, externas, vigas, traço 1:4,5  - espessura 1,5 cm</t>
  </si>
  <si>
    <t>01. Paredes Em alvenaria faces externas e internas: 72,00 m²
02. Estruturas em Concreto Reservatório: 36,00 m²
03. Pilares Passarela e Trapiche: 107,36 m²
03. Vigas de Cobertura da Passarela e Trapiche: 105,30 m²</t>
  </si>
  <si>
    <t>01. Estacas Reservatório Elevado: 8 x 9 = 72 m
02. Estacas Passarela: 52 x 3 = 156 m
03. Estacas Trapiche: 9 x 20 = 180 m
04. Excluindo contratadas inicialmente: 63 m</t>
  </si>
  <si>
    <t xml:space="preserve">01. Blocos ( 50 x 50 x 50) x 61 unid = 7,62 m³
02. Cintamento reservatório elevado (20 x 40):  = 0,20 x 0,40 x 10,80 m = 0,864 m³
03. Cisterna: 3,60 m³
04. Vigas de cintamento trapiche: 1,125 m³
05. Viga de piso passarela e trapiche: 7,095 m³
06. Pilares: 5,36 m³
07. Contratado Inicialmente: 3,92 m³
</t>
  </si>
  <si>
    <t>16.4.10</t>
  </si>
  <si>
    <t>01. Pontos de alimentaçãom para ar- condicionado split</t>
  </si>
  <si>
    <t>16.1.8</t>
  </si>
  <si>
    <t>02. Grades Bloco Administrativo: 18,75 m²</t>
  </si>
  <si>
    <t>02. Grades Bloco de Serviços: 22,15 m²</t>
  </si>
  <si>
    <t xml:space="preserve"> 16.1.8</t>
  </si>
  <si>
    <t xml:space="preserve"> 16.4.10</t>
  </si>
  <si>
    <t>Ponto de força (tubul., fiaçao e disjuntor) acima de 200W: 17,00 un</t>
  </si>
  <si>
    <t>01. Disjuntor 2P - 6 a 32A - PADRÃO DIN: 17,00 un</t>
  </si>
  <si>
    <t xml:space="preserve"> 16.3.4</t>
  </si>
  <si>
    <t>Cabo de cobre 10mm2 - 1 KV</t>
  </si>
  <si>
    <t>ANANINDEUA(PA), 16 DE JUNHO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</si>
</sst>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6]#,##0.00_);[Red]\(#,##0.00\)"/>
    <numFmt numFmtId="165" formatCode="#,##0.0000000"/>
    <numFmt numFmtId="166" formatCode="_-* #,##0.00_-;\-* #,##0.00_-;_-* \-??_-;_-@_-"/>
    <numFmt numFmtId="167" formatCode="#,##0.00&quot; &quot;;&quot; (&quot;#,##0.00&quot;)&quot;;&quot; -&quot;#&quot; &quot;;@&quot; &quot;"/>
    <numFmt numFmtId="168" formatCode="#,##0.00_ ;[Red]\-#,##0.00\ "/>
  </numFmts>
  <fonts count="45">
    <font>
      <sz val="11"/>
      <name val="Arial"/>
      <family val="1"/>
      <charset val="1"/>
    </font>
    <font>
      <sz val="11"/>
      <name val="Calibri"/>
      <family val="2"/>
      <charset val="1"/>
    </font>
    <font>
      <b/>
      <sz val="12"/>
      <name val="Calibri"/>
      <family val="2"/>
      <charset val="1"/>
    </font>
    <font>
      <sz val="12"/>
      <name val="Calibri"/>
      <family val="2"/>
      <charset val="1"/>
    </font>
    <font>
      <sz val="16"/>
      <name val="Calibri"/>
      <family val="2"/>
      <charset val="1"/>
    </font>
    <font>
      <b/>
      <sz val="11"/>
      <name val="Calibri"/>
      <family val="2"/>
      <charset val="1"/>
    </font>
    <font>
      <b/>
      <sz val="14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4"/>
      <name val="Calibri"/>
      <family val="2"/>
      <charset val="1"/>
    </font>
    <font>
      <sz val="11"/>
      <name val="Arial"/>
      <family val="1"/>
      <charset val="1"/>
    </font>
    <font>
      <sz val="12"/>
      <name val="Arial"/>
      <family val="1"/>
      <charset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1"/>
    </font>
    <font>
      <sz val="8"/>
      <name val="Arial"/>
      <family val="1"/>
      <charset val="1"/>
    </font>
    <font>
      <sz val="14"/>
      <name val="Arial"/>
      <family val="1"/>
      <charset val="1"/>
    </font>
    <font>
      <b/>
      <sz val="16"/>
      <name val="Calibri"/>
      <family val="2"/>
      <charset val="1"/>
    </font>
    <font>
      <sz val="10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rgb="FF000000"/>
      <name val="Arial"/>
      <family val="2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sz val="16"/>
      <name val="Calibri"/>
      <family val="2"/>
      <scheme val="minor"/>
    </font>
    <font>
      <b/>
      <sz val="10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0"/>
      <color rgb="FF00000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  <charset val="1"/>
    </font>
    <font>
      <sz val="1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4F9FB"/>
      </patternFill>
    </fill>
    <fill>
      <patternFill patternType="solid">
        <fgColor rgb="FFF4F9FB"/>
        <bgColor rgb="FFFFFFFF"/>
      </patternFill>
    </fill>
    <fill>
      <patternFill patternType="solid">
        <fgColor rgb="FFE2F0D9"/>
        <bgColor rgb="FFEFEFEF"/>
      </patternFill>
    </fill>
    <fill>
      <patternFill patternType="solid">
        <fgColor rgb="FFFFFFFF"/>
      </patternFill>
    </fill>
    <fill>
      <patternFill patternType="solid">
        <fgColor rgb="FFEFEFEF"/>
      </patternFill>
    </fill>
    <fill>
      <patternFill patternType="solid">
        <fgColor rgb="FFD6D6D6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9" tint="0.79998168889431442"/>
        <bgColor rgb="FFEFEFEF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6FBF4"/>
      </patternFill>
    </fill>
    <fill>
      <patternFill patternType="solid">
        <fgColor theme="9" tint="0.79998168889431442"/>
        <bgColor rgb="FFD6D6D6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FF0D8"/>
      </patternFill>
    </fill>
  </fills>
  <borders count="76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CCCCCC"/>
      </left>
      <right style="thin">
        <color auto="1"/>
      </right>
      <top/>
      <bottom style="thin">
        <color rgb="FFCCCCCC"/>
      </bottom>
      <diagonal/>
    </border>
    <border>
      <left style="thin">
        <color rgb="FFCCCCCC"/>
      </left>
      <right style="thin">
        <color auto="1"/>
      </right>
      <top style="thin">
        <color rgb="FFCCCCCC"/>
      </top>
      <bottom style="thin">
        <color rgb="FFCCCCCC"/>
      </bottom>
      <diagonal/>
    </border>
    <border>
      <left style="thin">
        <color auto="1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auto="1"/>
      </right>
      <top style="thin">
        <color rgb="FFCCCCCC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rgb="FFCCCCCC"/>
      </right>
      <top/>
      <bottom style="thin">
        <color rgb="FFCCCCCC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auto="1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ck">
        <color theme="9" tint="-0.249977111117893"/>
      </bottom>
      <diagonal/>
    </border>
    <border>
      <left style="thin">
        <color auto="1"/>
      </left>
      <right style="thin">
        <color rgb="FFCCCCCC"/>
      </right>
      <top/>
      <bottom style="thick">
        <color rgb="FF00B050"/>
      </bottom>
      <diagonal/>
    </border>
    <border>
      <left style="thin">
        <color auto="1"/>
      </left>
      <right style="thin">
        <color rgb="FFCCCCCC"/>
      </right>
      <top style="thick">
        <color rgb="FF00B050"/>
      </top>
      <bottom/>
      <diagonal/>
    </border>
    <border>
      <left/>
      <right style="thin">
        <color rgb="FFCCCCCC"/>
      </right>
      <top/>
      <bottom style="thick">
        <color rgb="FF00B050"/>
      </bottom>
      <diagonal/>
    </border>
    <border>
      <left style="thin">
        <color rgb="FFCCCCCC"/>
      </left>
      <right style="thin">
        <color rgb="FFCCCCCC"/>
      </right>
      <top/>
      <bottom style="thick">
        <color rgb="FF00B050"/>
      </bottom>
      <diagonal/>
    </border>
    <border>
      <left style="thin">
        <color rgb="FFCCCCCC"/>
      </left>
      <right/>
      <top/>
      <bottom style="thick">
        <color rgb="FF00B050"/>
      </bottom>
      <diagonal/>
    </border>
    <border>
      <left style="thin">
        <color rgb="FFCCCCCC"/>
      </left>
      <right style="thin">
        <color rgb="FFCCCCCC"/>
      </right>
      <top style="thick">
        <color rgb="FF00B050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ck">
        <color rgb="FF00B050"/>
      </top>
      <bottom/>
      <diagonal/>
    </border>
    <border>
      <left style="thin">
        <color rgb="FFCCCCCC"/>
      </left>
      <right/>
      <top/>
      <bottom style="thin">
        <color rgb="FFCCCCCC"/>
      </bottom>
      <diagonal/>
    </border>
    <border>
      <left style="thin">
        <color rgb="FFCCCCCC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CCCCCC"/>
      </right>
      <top/>
      <bottom style="thin">
        <color indexed="64"/>
      </bottom>
      <diagonal/>
    </border>
    <border>
      <left/>
      <right style="thin">
        <color auto="1"/>
      </right>
      <top/>
      <bottom style="thick">
        <color rgb="FF00B050"/>
      </bottom>
      <diagonal/>
    </border>
    <border>
      <left style="thin">
        <color rgb="FFCCCCCC"/>
      </left>
      <right style="thin">
        <color auto="1"/>
      </right>
      <top/>
      <bottom/>
      <diagonal/>
    </border>
    <border>
      <left/>
      <right/>
      <top style="thick">
        <color rgb="FF000000"/>
      </top>
      <bottom/>
      <diagonal/>
    </border>
  </borders>
  <cellStyleXfs count="26">
    <xf numFmtId="0" fontId="0" fillId="0" borderId="0"/>
    <xf numFmtId="166" fontId="10" fillId="0" borderId="0" applyBorder="0" applyProtection="0"/>
    <xf numFmtId="9" fontId="10" fillId="0" borderId="0" applyBorder="0" applyProtection="0"/>
    <xf numFmtId="164" fontId="10" fillId="0" borderId="0" applyBorder="0" applyProtection="0"/>
    <xf numFmtId="0" fontId="19" fillId="0" borderId="0"/>
    <xf numFmtId="167" fontId="24" fillId="0" borderId="0" applyBorder="0" applyProtection="0"/>
    <xf numFmtId="0" fontId="25" fillId="0" borderId="0" applyNumberFormat="0" applyBorder="0" applyProtection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33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 wrapText="1"/>
    </xf>
    <xf numFmtId="0" fontId="3" fillId="0" borderId="0" xfId="0" applyFont="1"/>
    <xf numFmtId="0" fontId="2" fillId="2" borderId="0" xfId="0" applyFont="1" applyFill="1" applyAlignment="1">
      <alignment vertical="top" wrapText="1"/>
    </xf>
    <xf numFmtId="0" fontId="2" fillId="0" borderId="0" xfId="0" applyFont="1"/>
    <xf numFmtId="0" fontId="6" fillId="2" borderId="0" xfId="0" applyFont="1" applyFill="1" applyAlignment="1">
      <alignment horizontal="left" vertical="top" wrapText="1"/>
    </xf>
    <xf numFmtId="0" fontId="9" fillId="0" borderId="0" xfId="0" applyFont="1"/>
    <xf numFmtId="10" fontId="7" fillId="3" borderId="7" xfId="0" applyNumberFormat="1" applyFont="1" applyFill="1" applyBorder="1" applyAlignment="1">
      <alignment horizontal="right" vertical="top" wrapText="1"/>
    </xf>
    <xf numFmtId="4" fontId="7" fillId="3" borderId="9" xfId="0" applyNumberFormat="1" applyFont="1" applyFill="1" applyBorder="1" applyAlignment="1">
      <alignment horizontal="right" vertical="top" wrapText="1"/>
    </xf>
    <xf numFmtId="4" fontId="7" fillId="3" borderId="15" xfId="0" applyNumberFormat="1" applyFont="1" applyFill="1" applyBorder="1" applyAlignment="1">
      <alignment horizontal="right" vertical="top" wrapText="1"/>
    </xf>
    <xf numFmtId="10" fontId="7" fillId="3" borderId="17" xfId="0" applyNumberFormat="1" applyFont="1" applyFill="1" applyBorder="1" applyAlignment="1">
      <alignment horizontal="right" vertical="top" wrapText="1"/>
    </xf>
    <xf numFmtId="10" fontId="5" fillId="2" borderId="3" xfId="0" applyNumberFormat="1" applyFont="1" applyFill="1" applyBorder="1" applyAlignment="1">
      <alignment horizontal="right" vertical="center" wrapText="1"/>
    </xf>
    <xf numFmtId="4" fontId="5" fillId="2" borderId="3" xfId="0" applyNumberFormat="1" applyFont="1" applyFill="1" applyBorder="1" applyAlignment="1">
      <alignment horizontal="right" vertical="center" wrapText="1"/>
    </xf>
    <xf numFmtId="0" fontId="11" fillId="0" borderId="0" xfId="0" applyFont="1"/>
    <xf numFmtId="0" fontId="13" fillId="0" borderId="0" xfId="0" applyFont="1"/>
    <xf numFmtId="0" fontId="15" fillId="0" borderId="0" xfId="0" applyFont="1"/>
    <xf numFmtId="0" fontId="17" fillId="5" borderId="1" xfId="0" applyFont="1" applyFill="1" applyBorder="1" applyAlignment="1">
      <alignment horizontal="left" vertical="top" wrapText="1"/>
    </xf>
    <xf numFmtId="0" fontId="17" fillId="5" borderId="1" xfId="0" applyFont="1" applyFill="1" applyBorder="1" applyAlignment="1">
      <alignment horizontal="center" vertical="top" wrapText="1"/>
    </xf>
    <xf numFmtId="0" fontId="17" fillId="5" borderId="1" xfId="0" applyFont="1" applyFill="1" applyBorder="1" applyAlignment="1">
      <alignment horizontal="right" vertical="top" wrapText="1"/>
    </xf>
    <xf numFmtId="10" fontId="8" fillId="3" borderId="51" xfId="0" applyNumberFormat="1" applyFont="1" applyFill="1" applyBorder="1" applyAlignment="1">
      <alignment horizontal="right" vertical="top" wrapText="1"/>
    </xf>
    <xf numFmtId="0" fontId="18" fillId="6" borderId="1" xfId="0" applyFont="1" applyFill="1" applyBorder="1" applyAlignment="1">
      <alignment horizontal="left" vertical="top" wrapText="1"/>
    </xf>
    <xf numFmtId="0" fontId="18" fillId="6" borderId="1" xfId="0" applyFont="1" applyFill="1" applyBorder="1" applyAlignment="1">
      <alignment horizontal="right" vertical="top" wrapText="1"/>
    </xf>
    <xf numFmtId="0" fontId="18" fillId="6" borderId="1" xfId="0" applyFont="1" applyFill="1" applyBorder="1" applyAlignment="1">
      <alignment horizontal="center" vertical="top" wrapText="1"/>
    </xf>
    <xf numFmtId="165" fontId="18" fillId="6" borderId="1" xfId="0" applyNumberFormat="1" applyFont="1" applyFill="1" applyBorder="1" applyAlignment="1">
      <alignment horizontal="right" vertical="top" wrapText="1"/>
    </xf>
    <xf numFmtId="4" fontId="18" fillId="6" borderId="1" xfId="0" applyNumberFormat="1" applyFont="1" applyFill="1" applyBorder="1" applyAlignment="1">
      <alignment horizontal="right" vertical="top" wrapText="1"/>
    </xf>
    <xf numFmtId="0" fontId="18" fillId="5" borderId="0" xfId="0" applyFont="1" applyFill="1" applyAlignment="1">
      <alignment horizontal="right" vertical="top" wrapText="1"/>
    </xf>
    <xf numFmtId="4" fontId="18" fillId="5" borderId="0" xfId="0" applyNumberFormat="1" applyFont="1" applyFill="1" applyAlignment="1">
      <alignment horizontal="right" vertical="top" wrapText="1"/>
    </xf>
    <xf numFmtId="0" fontId="18" fillId="7" borderId="1" xfId="0" applyFont="1" applyFill="1" applyBorder="1" applyAlignment="1">
      <alignment horizontal="left" vertical="top" wrapText="1"/>
    </xf>
    <xf numFmtId="0" fontId="18" fillId="7" borderId="1" xfId="0" applyFont="1" applyFill="1" applyBorder="1" applyAlignment="1">
      <alignment horizontal="right" vertical="top" wrapText="1"/>
    </xf>
    <xf numFmtId="0" fontId="18" fillId="7" borderId="1" xfId="0" applyFont="1" applyFill="1" applyBorder="1" applyAlignment="1">
      <alignment horizontal="center" vertical="top" wrapText="1"/>
    </xf>
    <xf numFmtId="165" fontId="18" fillId="7" borderId="1" xfId="0" applyNumberFormat="1" applyFont="1" applyFill="1" applyBorder="1" applyAlignment="1">
      <alignment horizontal="right" vertical="top" wrapText="1"/>
    </xf>
    <xf numFmtId="4" fontId="18" fillId="7" borderId="1" xfId="0" applyNumberFormat="1" applyFont="1" applyFill="1" applyBorder="1" applyAlignment="1">
      <alignment horizontal="right" vertical="top" wrapText="1"/>
    </xf>
    <xf numFmtId="0" fontId="16" fillId="4" borderId="1" xfId="0" applyFont="1" applyFill="1" applyBorder="1" applyAlignment="1">
      <alignment horizontal="left" vertical="top" wrapText="1"/>
    </xf>
    <xf numFmtId="0" fontId="16" fillId="4" borderId="1" xfId="0" applyFont="1" applyFill="1" applyBorder="1" applyAlignment="1">
      <alignment horizontal="right" vertical="top" wrapText="1"/>
    </xf>
    <xf numFmtId="0" fontId="16" fillId="4" borderId="1" xfId="0" applyFont="1" applyFill="1" applyBorder="1" applyAlignment="1">
      <alignment horizontal="center" vertical="top" wrapText="1"/>
    </xf>
    <xf numFmtId="4" fontId="16" fillId="4" borderId="1" xfId="0" applyNumberFormat="1" applyFont="1" applyFill="1" applyBorder="1" applyAlignment="1">
      <alignment horizontal="right" vertical="top" wrapText="1"/>
    </xf>
    <xf numFmtId="4" fontId="15" fillId="0" borderId="0" xfId="0" applyNumberFormat="1" applyFont="1"/>
    <xf numFmtId="0" fontId="17" fillId="5" borderId="1" xfId="0" applyFont="1" applyFill="1" applyBorder="1" applyAlignment="1">
      <alignment horizontal="justify" vertical="top" wrapText="1"/>
    </xf>
    <xf numFmtId="4" fontId="17" fillId="5" borderId="1" xfId="0" applyNumberFormat="1" applyFont="1" applyFill="1" applyBorder="1" applyAlignment="1">
      <alignment horizontal="right" vertical="top" wrapText="1"/>
    </xf>
    <xf numFmtId="0" fontId="12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right" vertical="top" wrapText="1"/>
    </xf>
    <xf numFmtId="0" fontId="12" fillId="5" borderId="1" xfId="0" applyFont="1" applyFill="1" applyBorder="1" applyAlignment="1">
      <alignment horizontal="center" vertical="top" wrapText="1"/>
    </xf>
    <xf numFmtId="0" fontId="12" fillId="5" borderId="5" xfId="0" applyFont="1" applyFill="1" applyBorder="1" applyAlignment="1">
      <alignment horizontal="left" vertical="top" wrapText="1"/>
    </xf>
    <xf numFmtId="0" fontId="12" fillId="5" borderId="5" xfId="0" applyFont="1" applyFill="1" applyBorder="1" applyAlignment="1">
      <alignment horizontal="right" vertical="top" wrapText="1"/>
    </xf>
    <xf numFmtId="0" fontId="12" fillId="5" borderId="5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10" fontId="5" fillId="2" borderId="9" xfId="0" applyNumberFormat="1" applyFont="1" applyFill="1" applyBorder="1" applyAlignment="1">
      <alignment horizontal="right" vertical="center" wrapText="1"/>
    </xf>
    <xf numFmtId="10" fontId="8" fillId="3" borderId="0" xfId="0" applyNumberFormat="1" applyFont="1" applyFill="1" applyAlignment="1">
      <alignment horizontal="right" vertical="top" wrapText="1"/>
    </xf>
    <xf numFmtId="0" fontId="6" fillId="2" borderId="0" xfId="0" applyFont="1" applyFill="1" applyAlignment="1">
      <alignment vertical="top" wrapText="1"/>
    </xf>
    <xf numFmtId="0" fontId="21" fillId="0" borderId="0" xfId="0" applyFont="1"/>
    <xf numFmtId="0" fontId="22" fillId="0" borderId="0" xfId="0" applyFont="1"/>
    <xf numFmtId="10" fontId="8" fillId="3" borderId="52" xfId="0" applyNumberFormat="1" applyFont="1" applyFill="1" applyBorder="1" applyAlignment="1">
      <alignment horizontal="right" vertical="top" wrapText="1"/>
    </xf>
    <xf numFmtId="10" fontId="8" fillId="3" borderId="14" xfId="0" applyNumberFormat="1" applyFont="1" applyFill="1" applyBorder="1" applyAlignment="1">
      <alignment horizontal="right" vertical="top" wrapText="1"/>
    </xf>
    <xf numFmtId="4" fontId="18" fillId="5" borderId="62" xfId="0" applyNumberFormat="1" applyFont="1" applyFill="1" applyBorder="1" applyAlignment="1">
      <alignment horizontal="right" vertical="top" wrapText="1"/>
    </xf>
    <xf numFmtId="0" fontId="18" fillId="5" borderId="62" xfId="0" applyFont="1" applyFill="1" applyBorder="1" applyAlignment="1">
      <alignment horizontal="right" vertical="top" wrapText="1"/>
    </xf>
    <xf numFmtId="4" fontId="8" fillId="3" borderId="63" xfId="0" applyNumberFormat="1" applyFont="1" applyFill="1" applyBorder="1" applyAlignment="1">
      <alignment horizontal="right" vertical="top" wrapText="1"/>
    </xf>
    <xf numFmtId="4" fontId="8" fillId="3" borderId="52" xfId="0" applyNumberFormat="1" applyFont="1" applyFill="1" applyBorder="1" applyAlignment="1">
      <alignment horizontal="right" vertical="top" wrapText="1"/>
    </xf>
    <xf numFmtId="10" fontId="8" fillId="3" borderId="64" xfId="0" applyNumberFormat="1" applyFont="1" applyFill="1" applyBorder="1" applyAlignment="1">
      <alignment horizontal="right" vertical="top" wrapText="1"/>
    </xf>
    <xf numFmtId="4" fontId="8" fillId="3" borderId="65" xfId="0" applyNumberFormat="1" applyFont="1" applyFill="1" applyBorder="1" applyAlignment="1">
      <alignment horizontal="right" vertical="top" wrapText="1"/>
    </xf>
    <xf numFmtId="4" fontId="8" fillId="3" borderId="67" xfId="0" applyNumberFormat="1" applyFont="1" applyFill="1" applyBorder="1" applyAlignment="1">
      <alignment horizontal="right" vertical="top" wrapText="1"/>
    </xf>
    <xf numFmtId="4" fontId="8" fillId="3" borderId="66" xfId="0" applyNumberFormat="1" applyFont="1" applyFill="1" applyBorder="1" applyAlignment="1">
      <alignment horizontal="right" vertical="top" wrapText="1"/>
    </xf>
    <xf numFmtId="10" fontId="8" fillId="3" borderId="69" xfId="0" applyNumberFormat="1" applyFont="1" applyFill="1" applyBorder="1" applyAlignment="1">
      <alignment horizontal="right" vertical="top" wrapText="1"/>
    </xf>
    <xf numFmtId="4" fontId="8" fillId="3" borderId="73" xfId="0" applyNumberFormat="1" applyFont="1" applyFill="1" applyBorder="1" applyAlignment="1">
      <alignment horizontal="right" vertical="top" wrapText="1"/>
    </xf>
    <xf numFmtId="0" fontId="5" fillId="9" borderId="3" xfId="0" applyFont="1" applyFill="1" applyBorder="1" applyAlignment="1">
      <alignment horizontal="left" vertical="top" wrapText="1"/>
    </xf>
    <xf numFmtId="0" fontId="5" fillId="9" borderId="7" xfId="0" applyFont="1" applyFill="1" applyBorder="1" applyAlignment="1">
      <alignment horizontal="right" vertical="top" wrapText="1"/>
    </xf>
    <xf numFmtId="0" fontId="5" fillId="9" borderId="3" xfId="0" applyFont="1" applyFill="1" applyBorder="1" applyAlignment="1">
      <alignment horizontal="right" vertical="top" wrapText="1"/>
    </xf>
    <xf numFmtId="4" fontId="13" fillId="0" borderId="0" xfId="0" applyNumberFormat="1" applyFont="1"/>
    <xf numFmtId="4" fontId="13" fillId="2" borderId="0" xfId="0" applyNumberFormat="1" applyFont="1" applyFill="1" applyAlignment="1">
      <alignment vertical="center" wrapText="1"/>
    </xf>
    <xf numFmtId="0" fontId="14" fillId="11" borderId="1" xfId="0" applyFont="1" applyFill="1" applyBorder="1" applyAlignment="1">
      <alignment horizontal="left" vertical="top" wrapText="1"/>
    </xf>
    <xf numFmtId="0" fontId="14" fillId="11" borderId="1" xfId="0" applyFont="1" applyFill="1" applyBorder="1" applyAlignment="1">
      <alignment horizontal="right" vertical="top" wrapText="1"/>
    </xf>
    <xf numFmtId="0" fontId="14" fillId="11" borderId="1" xfId="0" applyFont="1" applyFill="1" applyBorder="1" applyAlignment="1">
      <alignment horizontal="center" vertical="top" wrapText="1"/>
    </xf>
    <xf numFmtId="165" fontId="14" fillId="11" borderId="1" xfId="0" applyNumberFormat="1" applyFont="1" applyFill="1" applyBorder="1" applyAlignment="1">
      <alignment horizontal="right" vertical="top" wrapText="1"/>
    </xf>
    <xf numFmtId="4" fontId="14" fillId="11" borderId="1" xfId="0" applyNumberFormat="1" applyFont="1" applyFill="1" applyBorder="1" applyAlignment="1">
      <alignment horizontal="right" vertical="top" wrapText="1"/>
    </xf>
    <xf numFmtId="10" fontId="8" fillId="3" borderId="14" xfId="0" quotePrefix="1" applyNumberFormat="1" applyFont="1" applyFill="1" applyBorder="1" applyAlignment="1">
      <alignment horizontal="right" vertical="top" wrapText="1"/>
    </xf>
    <xf numFmtId="0" fontId="13" fillId="0" borderId="0" xfId="0" applyFont="1" applyAlignment="1">
      <alignment horizontal="center"/>
    </xf>
    <xf numFmtId="10" fontId="28" fillId="2" borderId="0" xfId="0" applyNumberFormat="1" applyFont="1" applyFill="1" applyAlignment="1">
      <alignment horizontal="left" vertical="top" wrapText="1"/>
    </xf>
    <xf numFmtId="0" fontId="28" fillId="2" borderId="0" xfId="0" applyFont="1" applyFill="1" applyAlignment="1">
      <alignment vertical="top" wrapText="1"/>
    </xf>
    <xf numFmtId="0" fontId="29" fillId="2" borderId="0" xfId="0" applyFont="1" applyFill="1" applyAlignment="1">
      <alignment horizontal="left" vertical="top" wrapText="1"/>
    </xf>
    <xf numFmtId="0" fontId="30" fillId="2" borderId="0" xfId="0" applyFont="1" applyFill="1" applyAlignment="1">
      <alignment horizontal="right" vertical="top" wrapText="1"/>
    </xf>
    <xf numFmtId="0" fontId="31" fillId="0" borderId="0" xfId="0" applyFont="1"/>
    <xf numFmtId="0" fontId="30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4" fontId="31" fillId="0" borderId="0" xfId="0" applyNumberFormat="1" applyFont="1"/>
    <xf numFmtId="0" fontId="29" fillId="2" borderId="1" xfId="0" applyFont="1" applyFill="1" applyBorder="1" applyAlignment="1">
      <alignment horizontal="center" vertical="top" wrapText="1"/>
    </xf>
    <xf numFmtId="0" fontId="29" fillId="2" borderId="1" xfId="0" applyFont="1" applyFill="1" applyBorder="1" applyAlignment="1">
      <alignment horizontal="right" vertical="top" wrapText="1"/>
    </xf>
    <xf numFmtId="0" fontId="29" fillId="2" borderId="1" xfId="0" applyFont="1" applyFill="1" applyBorder="1" applyAlignment="1">
      <alignment horizontal="left" vertical="top" wrapText="1"/>
    </xf>
    <xf numFmtId="0" fontId="29" fillId="0" borderId="1" xfId="0" applyFont="1" applyBorder="1" applyAlignment="1">
      <alignment horizontal="left" vertical="top" wrapText="1"/>
    </xf>
    <xf numFmtId="4" fontId="29" fillId="2" borderId="1" xfId="0" applyNumberFormat="1" applyFont="1" applyFill="1" applyBorder="1" applyAlignment="1">
      <alignment horizontal="right" vertical="top" wrapText="1"/>
    </xf>
    <xf numFmtId="0" fontId="13" fillId="2" borderId="0" xfId="0" applyFont="1" applyFill="1" applyAlignment="1">
      <alignment horizontal="center" vertical="top" wrapText="1"/>
    </xf>
    <xf numFmtId="4" fontId="13" fillId="2" borderId="0" xfId="0" applyNumberFormat="1" applyFont="1" applyFill="1" applyAlignment="1">
      <alignment horizontal="center" vertical="top" wrapText="1"/>
    </xf>
    <xf numFmtId="0" fontId="30" fillId="2" borderId="0" xfId="0" applyFont="1" applyFill="1" applyAlignment="1">
      <alignment horizontal="center" vertical="top" wrapText="1"/>
    </xf>
    <xf numFmtId="4" fontId="29" fillId="2" borderId="0" xfId="0" applyNumberFormat="1" applyFont="1" applyFill="1" applyAlignment="1">
      <alignment vertical="top" wrapText="1"/>
    </xf>
    <xf numFmtId="0" fontId="29" fillId="0" borderId="0" xfId="0" applyFont="1"/>
    <xf numFmtId="0" fontId="32" fillId="0" borderId="0" xfId="0" applyFont="1"/>
    <xf numFmtId="0" fontId="33" fillId="2" borderId="0" xfId="0" applyFont="1" applyFill="1" applyAlignment="1">
      <alignment vertical="top" wrapText="1"/>
    </xf>
    <xf numFmtId="0" fontId="18" fillId="2" borderId="0" xfId="0" applyFont="1" applyFill="1" applyAlignment="1">
      <alignment horizontal="left" vertical="top" wrapText="1"/>
    </xf>
    <xf numFmtId="0" fontId="33" fillId="2" borderId="0" xfId="0" applyFont="1" applyFill="1" applyAlignment="1">
      <alignment horizontal="center" vertical="top" wrapText="1"/>
    </xf>
    <xf numFmtId="0" fontId="29" fillId="2" borderId="0" xfId="0" applyFont="1" applyFill="1" applyAlignment="1">
      <alignment vertical="top" wrapText="1"/>
    </xf>
    <xf numFmtId="10" fontId="29" fillId="2" borderId="0" xfId="0" applyNumberFormat="1" applyFont="1" applyFill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0" fontId="16" fillId="8" borderId="1" xfId="0" applyFont="1" applyFill="1" applyBorder="1" applyAlignment="1">
      <alignment horizontal="left" vertical="top" wrapText="1"/>
    </xf>
    <xf numFmtId="4" fontId="16" fillId="8" borderId="1" xfId="0" applyNumberFormat="1" applyFont="1" applyFill="1" applyBorder="1" applyAlignment="1">
      <alignment horizontal="right" vertical="top" wrapText="1"/>
    </xf>
    <xf numFmtId="10" fontId="13" fillId="0" borderId="0" xfId="0" applyNumberFormat="1" applyFont="1"/>
    <xf numFmtId="0" fontId="16" fillId="0" borderId="0" xfId="0" applyFont="1" applyAlignment="1">
      <alignment horizontal="left" vertical="top" wrapText="1"/>
    </xf>
    <xf numFmtId="4" fontId="16" fillId="0" borderId="0" xfId="0" applyNumberFormat="1" applyFont="1" applyAlignment="1">
      <alignment horizontal="right" vertical="top" wrapText="1"/>
    </xf>
    <xf numFmtId="0" fontId="29" fillId="2" borderId="0" xfId="0" applyFont="1" applyFill="1" applyAlignment="1">
      <alignment horizontal="right" vertical="top" wrapText="1"/>
    </xf>
    <xf numFmtId="4" fontId="16" fillId="0" borderId="2" xfId="0" applyNumberFormat="1" applyFont="1" applyBorder="1" applyAlignment="1">
      <alignment horizontal="left"/>
    </xf>
    <xf numFmtId="4" fontId="17" fillId="0" borderId="2" xfId="0" applyNumberFormat="1" applyFont="1" applyBorder="1" applyAlignment="1">
      <alignment horizontal="left"/>
    </xf>
    <xf numFmtId="0" fontId="33" fillId="2" borderId="0" xfId="0" applyFont="1" applyFill="1" applyAlignment="1">
      <alignment horizontal="left" vertical="top" wrapText="1"/>
    </xf>
    <xf numFmtId="4" fontId="33" fillId="2" borderId="0" xfId="0" applyNumberFormat="1" applyFont="1" applyFill="1" applyAlignment="1">
      <alignment horizontal="left" vertical="top" wrapText="1"/>
    </xf>
    <xf numFmtId="0" fontId="29" fillId="2" borderId="18" xfId="0" applyFont="1" applyFill="1" applyBorder="1" applyAlignment="1">
      <alignment horizontal="center" vertical="top" wrapText="1"/>
    </xf>
    <xf numFmtId="0" fontId="29" fillId="0" borderId="18" xfId="0" applyFont="1" applyBorder="1" applyAlignment="1">
      <alignment horizontal="left" vertical="top" wrapText="1"/>
    </xf>
    <xf numFmtId="4" fontId="29" fillId="2" borderId="18" xfId="0" applyNumberFormat="1" applyFont="1" applyFill="1" applyBorder="1" applyAlignment="1">
      <alignment horizontal="right" vertical="top" wrapText="1"/>
    </xf>
    <xf numFmtId="0" fontId="28" fillId="0" borderId="0" xfId="0" applyFont="1"/>
    <xf numFmtId="0" fontId="34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2" fillId="12" borderId="60" xfId="0" applyFont="1" applyFill="1" applyBorder="1" applyAlignment="1">
      <alignment vertical="center"/>
    </xf>
    <xf numFmtId="0" fontId="12" fillId="12" borderId="58" xfId="0" applyFont="1" applyFill="1" applyBorder="1" applyAlignment="1">
      <alignment vertical="center"/>
    </xf>
    <xf numFmtId="0" fontId="12" fillId="12" borderId="61" xfId="0" applyFont="1" applyFill="1" applyBorder="1" applyAlignment="1">
      <alignment vertical="center"/>
    </xf>
    <xf numFmtId="0" fontId="12" fillId="12" borderId="59" xfId="0" applyFont="1" applyFill="1" applyBorder="1" applyAlignment="1">
      <alignment vertical="center"/>
    </xf>
    <xf numFmtId="0" fontId="13" fillId="0" borderId="46" xfId="0" applyFont="1" applyBorder="1" applyAlignment="1">
      <alignment horizontal="center"/>
    </xf>
    <xf numFmtId="0" fontId="13" fillId="0" borderId="47" xfId="0" applyFont="1" applyBorder="1" applyAlignment="1">
      <alignment horizontal="center"/>
    </xf>
    <xf numFmtId="0" fontId="13" fillId="0" borderId="0" xfId="0" applyFont="1" applyAlignment="1">
      <alignment vertical="center"/>
    </xf>
    <xf numFmtId="0" fontId="12" fillId="12" borderId="49" xfId="0" applyFont="1" applyFill="1" applyBorder="1" applyAlignment="1">
      <alignment horizontal="center"/>
    </xf>
    <xf numFmtId="0" fontId="12" fillId="12" borderId="42" xfId="0" applyFont="1" applyFill="1" applyBorder="1" applyAlignment="1">
      <alignment horizontal="center"/>
    </xf>
    <xf numFmtId="0" fontId="13" fillId="0" borderId="0" xfId="0" applyFont="1" applyAlignment="1">
      <alignment horizontal="justify" vertical="top" wrapText="1"/>
    </xf>
    <xf numFmtId="0" fontId="17" fillId="0" borderId="0" xfId="0" applyFont="1"/>
    <xf numFmtId="0" fontId="16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164" fontId="12" fillId="0" borderId="0" xfId="3" applyFont="1" applyBorder="1" applyAlignment="1" applyProtection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wrapText="1"/>
    </xf>
    <xf numFmtId="0" fontId="17" fillId="0" borderId="3" xfId="0" applyFont="1" applyBorder="1"/>
    <xf numFmtId="0" fontId="16" fillId="0" borderId="0" xfId="0" applyFont="1" applyAlignment="1">
      <alignment vertical="center"/>
    </xf>
    <xf numFmtId="166" fontId="17" fillId="0" borderId="3" xfId="1" applyFont="1" applyBorder="1" applyAlignment="1" applyProtection="1">
      <alignment horizontal="center" vertical="center"/>
    </xf>
    <xf numFmtId="0" fontId="16" fillId="0" borderId="3" xfId="0" applyFont="1" applyBorder="1"/>
    <xf numFmtId="166" fontId="17" fillId="0" borderId="3" xfId="1" applyFont="1" applyBorder="1" applyProtection="1"/>
    <xf numFmtId="0" fontId="16" fillId="0" borderId="1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10" fontId="17" fillId="0" borderId="0" xfId="2" applyNumberFormat="1" applyFont="1" applyBorder="1" applyProtection="1"/>
    <xf numFmtId="0" fontId="17" fillId="0" borderId="33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6" fontId="17" fillId="0" borderId="0" xfId="1" applyFont="1" applyBorder="1" applyAlignment="1" applyProtection="1">
      <alignment horizontal="center" vertical="center"/>
    </xf>
    <xf numFmtId="0" fontId="38" fillId="0" borderId="8" xfId="0" applyFont="1" applyBorder="1" applyAlignment="1">
      <alignment vertical="center"/>
    </xf>
    <xf numFmtId="0" fontId="38" fillId="0" borderId="0" xfId="0" applyFont="1" applyAlignment="1">
      <alignment vertical="center"/>
    </xf>
    <xf numFmtId="0" fontId="34" fillId="0" borderId="0" xfId="0" applyFont="1"/>
    <xf numFmtId="0" fontId="39" fillId="0" borderId="0" xfId="0" applyFont="1"/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/>
    <xf numFmtId="4" fontId="29" fillId="0" borderId="0" xfId="0" applyNumberFormat="1" applyFont="1"/>
    <xf numFmtId="4" fontId="12" fillId="0" borderId="0" xfId="0" applyNumberFormat="1" applyFont="1"/>
    <xf numFmtId="4" fontId="15" fillId="13" borderId="0" xfId="0" applyNumberFormat="1" applyFont="1" applyFill="1"/>
    <xf numFmtId="0" fontId="13" fillId="14" borderId="0" xfId="0" applyFont="1" applyFill="1"/>
    <xf numFmtId="0" fontId="17" fillId="0" borderId="1" xfId="0" applyFont="1" applyBorder="1" applyAlignment="1">
      <alignment horizontal="left" vertical="top" wrapText="1"/>
    </xf>
    <xf numFmtId="4" fontId="16" fillId="4" borderId="1" xfId="0" applyNumberFormat="1" applyFont="1" applyFill="1" applyBorder="1" applyAlignment="1">
      <alignment horizontal="left" vertical="top" wrapText="1"/>
    </xf>
    <xf numFmtId="0" fontId="40" fillId="0" borderId="1" xfId="0" applyFont="1" applyBorder="1" applyAlignment="1">
      <alignment horizontal="right" vertical="top" wrapText="1"/>
    </xf>
    <xf numFmtId="0" fontId="40" fillId="0" borderId="1" xfId="0" applyFont="1" applyBorder="1" applyAlignment="1">
      <alignment horizontal="left" vertical="top" wrapText="1"/>
    </xf>
    <xf numFmtId="0" fontId="40" fillId="0" borderId="1" xfId="0" applyFont="1" applyBorder="1" applyAlignment="1">
      <alignment horizontal="center" vertical="top" wrapText="1"/>
    </xf>
    <xf numFmtId="4" fontId="40" fillId="0" borderId="1" xfId="0" applyNumberFormat="1" applyFont="1" applyBorder="1" applyAlignment="1">
      <alignment horizontal="right" vertical="top" wrapText="1"/>
    </xf>
    <xf numFmtId="4" fontId="17" fillId="0" borderId="1" xfId="0" applyNumberFormat="1" applyFont="1" applyBorder="1" applyAlignment="1">
      <alignment horizontal="right" vertical="top" wrapText="1"/>
    </xf>
    <xf numFmtId="4" fontId="13" fillId="14" borderId="0" xfId="0" applyNumberFormat="1" applyFont="1" applyFill="1"/>
    <xf numFmtId="0" fontId="17" fillId="4" borderId="1" xfId="0" applyFont="1" applyFill="1" applyBorder="1" applyAlignment="1">
      <alignment horizontal="left" vertical="top" wrapText="1"/>
    </xf>
    <xf numFmtId="0" fontId="17" fillId="4" borderId="1" xfId="0" applyFont="1" applyFill="1" applyBorder="1" applyAlignment="1">
      <alignment horizontal="right" vertical="top" wrapText="1"/>
    </xf>
    <xf numFmtId="0" fontId="17" fillId="4" borderId="1" xfId="0" applyFont="1" applyFill="1" applyBorder="1" applyAlignment="1">
      <alignment horizontal="center" vertical="top" wrapText="1"/>
    </xf>
    <xf numFmtId="4" fontId="17" fillId="4" borderId="1" xfId="0" applyNumberFormat="1" applyFont="1" applyFill="1" applyBorder="1" applyAlignment="1">
      <alignment horizontal="right" vertical="top" wrapText="1"/>
    </xf>
    <xf numFmtId="168" fontId="29" fillId="2" borderId="0" xfId="0" applyNumberFormat="1" applyFont="1" applyFill="1" applyAlignment="1">
      <alignment horizontal="left" vertical="top" wrapText="1"/>
    </xf>
    <xf numFmtId="168" fontId="12" fillId="2" borderId="0" xfId="0" applyNumberFormat="1" applyFont="1" applyFill="1" applyAlignment="1">
      <alignment horizontal="left" vertical="top" wrapText="1"/>
    </xf>
    <xf numFmtId="168" fontId="29" fillId="2" borderId="1" xfId="0" applyNumberFormat="1" applyFont="1" applyFill="1" applyBorder="1" applyAlignment="1">
      <alignment horizontal="right" vertical="top" wrapText="1"/>
    </xf>
    <xf numFmtId="168" fontId="16" fillId="4" borderId="1" xfId="0" applyNumberFormat="1" applyFont="1" applyFill="1" applyBorder="1" applyAlignment="1">
      <alignment horizontal="right" vertical="top" wrapText="1"/>
    </xf>
    <xf numFmtId="168" fontId="17" fillId="5" borderId="1" xfId="0" applyNumberFormat="1" applyFont="1" applyFill="1" applyBorder="1" applyAlignment="1">
      <alignment horizontal="right" vertical="top" wrapText="1"/>
    </xf>
    <xf numFmtId="168" fontId="13" fillId="2" borderId="0" xfId="0" applyNumberFormat="1" applyFont="1" applyFill="1" applyAlignment="1">
      <alignment horizontal="center" vertical="top" wrapText="1"/>
    </xf>
    <xf numFmtId="168" fontId="31" fillId="0" borderId="0" xfId="0" applyNumberFormat="1" applyFont="1"/>
    <xf numFmtId="168" fontId="13" fillId="0" borderId="0" xfId="0" applyNumberFormat="1" applyFont="1"/>
    <xf numFmtId="0" fontId="41" fillId="5" borderId="0" xfId="0" applyFont="1" applyFill="1" applyAlignment="1">
      <alignment horizontal="left" vertical="top" wrapText="1"/>
    </xf>
    <xf numFmtId="0" fontId="40" fillId="15" borderId="1" xfId="0" applyFont="1" applyFill="1" applyBorder="1" applyAlignment="1">
      <alignment horizontal="left" vertical="top" wrapText="1"/>
    </xf>
    <xf numFmtId="0" fontId="40" fillId="15" borderId="1" xfId="0" applyFont="1" applyFill="1" applyBorder="1" applyAlignment="1">
      <alignment horizontal="right" vertical="top" wrapText="1"/>
    </xf>
    <xf numFmtId="0" fontId="40" fillId="15" borderId="1" xfId="0" applyFont="1" applyFill="1" applyBorder="1" applyAlignment="1">
      <alignment horizontal="center" vertical="top" wrapText="1"/>
    </xf>
    <xf numFmtId="165" fontId="40" fillId="15" borderId="1" xfId="0" applyNumberFormat="1" applyFont="1" applyFill="1" applyBorder="1" applyAlignment="1">
      <alignment horizontal="right" vertical="top" wrapText="1"/>
    </xf>
    <xf numFmtId="4" fontId="40" fillId="15" borderId="1" xfId="0" applyNumberFormat="1" applyFont="1" applyFill="1" applyBorder="1" applyAlignment="1">
      <alignment horizontal="right" vertical="top" wrapText="1"/>
    </xf>
    <xf numFmtId="0" fontId="42" fillId="7" borderId="1" xfId="0" applyFont="1" applyFill="1" applyBorder="1" applyAlignment="1">
      <alignment horizontal="left" vertical="top" wrapText="1"/>
    </xf>
    <xf numFmtId="0" fontId="42" fillId="7" borderId="1" xfId="0" applyFont="1" applyFill="1" applyBorder="1" applyAlignment="1">
      <alignment horizontal="right" vertical="top" wrapText="1"/>
    </xf>
    <xf numFmtId="0" fontId="42" fillId="7" borderId="1" xfId="0" applyFont="1" applyFill="1" applyBorder="1" applyAlignment="1">
      <alignment horizontal="center" vertical="top" wrapText="1"/>
    </xf>
    <xf numFmtId="165" fontId="42" fillId="7" borderId="1" xfId="0" applyNumberFormat="1" applyFont="1" applyFill="1" applyBorder="1" applyAlignment="1">
      <alignment horizontal="right" vertical="top" wrapText="1"/>
    </xf>
    <xf numFmtId="4" fontId="42" fillId="7" borderId="1" xfId="0" applyNumberFormat="1" applyFont="1" applyFill="1" applyBorder="1" applyAlignment="1">
      <alignment horizontal="right" vertical="top" wrapText="1"/>
    </xf>
    <xf numFmtId="0" fontId="42" fillId="5" borderId="0" xfId="0" applyFont="1" applyFill="1" applyAlignment="1">
      <alignment horizontal="right" vertical="top" wrapText="1"/>
    </xf>
    <xf numFmtId="4" fontId="42" fillId="5" borderId="0" xfId="0" applyNumberFormat="1" applyFont="1" applyFill="1" applyAlignment="1">
      <alignment horizontal="right" vertical="top" wrapText="1"/>
    </xf>
    <xf numFmtId="0" fontId="40" fillId="15" borderId="75" xfId="0" applyFont="1" applyFill="1" applyBorder="1" applyAlignment="1">
      <alignment horizontal="left" vertical="top" wrapText="1"/>
    </xf>
    <xf numFmtId="0" fontId="42" fillId="6" borderId="1" xfId="0" applyFont="1" applyFill="1" applyBorder="1" applyAlignment="1">
      <alignment horizontal="left" vertical="top" wrapText="1"/>
    </xf>
    <xf numFmtId="0" fontId="42" fillId="6" borderId="1" xfId="0" applyFont="1" applyFill="1" applyBorder="1" applyAlignment="1">
      <alignment horizontal="right" vertical="top" wrapText="1"/>
    </xf>
    <xf numFmtId="0" fontId="42" fillId="6" borderId="1" xfId="0" applyFont="1" applyFill="1" applyBorder="1" applyAlignment="1">
      <alignment horizontal="center" vertical="top" wrapText="1"/>
    </xf>
    <xf numFmtId="165" fontId="42" fillId="6" borderId="1" xfId="0" applyNumberFormat="1" applyFont="1" applyFill="1" applyBorder="1" applyAlignment="1">
      <alignment horizontal="right" vertical="top" wrapText="1"/>
    </xf>
    <xf numFmtId="4" fontId="42" fillId="6" borderId="1" xfId="0" applyNumberFormat="1" applyFont="1" applyFill="1" applyBorder="1" applyAlignment="1">
      <alignment horizontal="right" vertical="top" wrapText="1"/>
    </xf>
    <xf numFmtId="0" fontId="18" fillId="0" borderId="0" xfId="0" applyFont="1" applyAlignment="1">
      <alignment horizontal="center"/>
    </xf>
    <xf numFmtId="0" fontId="18" fillId="0" borderId="0" xfId="0" applyFont="1"/>
    <xf numFmtId="0" fontId="41" fillId="5" borderId="1" xfId="0" applyFont="1" applyFill="1" applyBorder="1" applyAlignment="1">
      <alignment horizontal="left" vertical="top" wrapText="1"/>
    </xf>
    <xf numFmtId="0" fontId="41" fillId="5" borderId="1" xfId="0" applyFont="1" applyFill="1" applyBorder="1" applyAlignment="1">
      <alignment horizontal="right" vertical="top" wrapText="1"/>
    </xf>
    <xf numFmtId="0" fontId="41" fillId="5" borderId="1" xfId="0" applyFont="1" applyFill="1" applyBorder="1" applyAlignment="1">
      <alignment horizontal="center" vertical="top" wrapText="1"/>
    </xf>
    <xf numFmtId="4" fontId="18" fillId="0" borderId="0" xfId="0" applyNumberFormat="1" applyFont="1"/>
    <xf numFmtId="0" fontId="28" fillId="2" borderId="0" xfId="0" applyFont="1" applyFill="1" applyAlignment="1">
      <alignment horizontal="center" vertical="top" wrapText="1"/>
    </xf>
    <xf numFmtId="0" fontId="17" fillId="13" borderId="1" xfId="0" applyFont="1" applyFill="1" applyBorder="1" applyAlignment="1">
      <alignment horizontal="left" vertical="top" wrapText="1"/>
    </xf>
    <xf numFmtId="0" fontId="17" fillId="13" borderId="1" xfId="0" applyFont="1" applyFill="1" applyBorder="1" applyAlignment="1">
      <alignment horizontal="right" vertical="top" wrapText="1"/>
    </xf>
    <xf numFmtId="0" fontId="17" fillId="13" borderId="1" xfId="0" applyFont="1" applyFill="1" applyBorder="1" applyAlignment="1">
      <alignment horizontal="justify" vertical="top" wrapText="1"/>
    </xf>
    <xf numFmtId="0" fontId="17" fillId="13" borderId="1" xfId="0" applyFont="1" applyFill="1" applyBorder="1" applyAlignment="1">
      <alignment horizontal="center" vertical="top" wrapText="1"/>
    </xf>
    <xf numFmtId="4" fontId="17" fillId="13" borderId="1" xfId="0" applyNumberFormat="1" applyFont="1" applyFill="1" applyBorder="1" applyAlignment="1">
      <alignment horizontal="right" vertical="top" wrapText="1"/>
    </xf>
    <xf numFmtId="0" fontId="13" fillId="13" borderId="0" xfId="0" applyFont="1" applyFill="1"/>
    <xf numFmtId="0" fontId="44" fillId="13" borderId="0" xfId="0" applyFont="1" applyFill="1" applyAlignment="1">
      <alignment horizontal="left" vertical="center" wrapText="1"/>
    </xf>
    <xf numFmtId="0" fontId="44" fillId="0" borderId="0" xfId="0" applyFont="1" applyAlignment="1">
      <alignment horizontal="left" vertical="top" wrapText="1" indent="1"/>
    </xf>
    <xf numFmtId="0" fontId="13" fillId="0" borderId="0" xfId="0" applyFont="1" applyAlignment="1">
      <alignment horizontal="center"/>
    </xf>
    <xf numFmtId="0" fontId="29" fillId="2" borderId="0" xfId="0" applyFont="1" applyFill="1" applyAlignment="1">
      <alignment horizontal="left" vertical="top" wrapText="1"/>
    </xf>
    <xf numFmtId="0" fontId="29" fillId="2" borderId="4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center" wrapText="1"/>
    </xf>
    <xf numFmtId="0" fontId="30" fillId="0" borderId="0" xfId="0" applyFont="1" applyAlignment="1">
      <alignment horizontal="left"/>
    </xf>
    <xf numFmtId="0" fontId="30" fillId="2" borderId="0" xfId="0" applyFont="1" applyFill="1" applyAlignment="1">
      <alignment horizontal="left" vertical="top" wrapText="1"/>
    </xf>
    <xf numFmtId="4" fontId="30" fillId="2" borderId="0" xfId="0" applyNumberFormat="1" applyFont="1" applyFill="1" applyAlignment="1">
      <alignment horizontal="right" vertical="top" wrapText="1"/>
    </xf>
    <xf numFmtId="0" fontId="31" fillId="0" borderId="0" xfId="0" applyFont="1" applyAlignment="1">
      <alignment horizontal="left" vertical="center"/>
    </xf>
    <xf numFmtId="0" fontId="18" fillId="0" borderId="0" xfId="0" applyFont="1" applyAlignment="1">
      <alignment horizontal="center"/>
    </xf>
    <xf numFmtId="0" fontId="33" fillId="2" borderId="0" xfId="0" applyFont="1" applyFill="1" applyAlignment="1">
      <alignment horizontal="left" vertical="top" wrapText="1"/>
    </xf>
    <xf numFmtId="0" fontId="33" fillId="2" borderId="4" xfId="0" applyFont="1" applyFill="1" applyBorder="1" applyAlignment="1">
      <alignment horizontal="left" vertical="top" wrapText="1"/>
    </xf>
    <xf numFmtId="0" fontId="41" fillId="5" borderId="0" xfId="0" applyFont="1" applyFill="1" applyAlignment="1">
      <alignment horizontal="left" vertical="top" wrapText="1"/>
    </xf>
    <xf numFmtId="0" fontId="41" fillId="5" borderId="0" xfId="0" applyFont="1" applyFill="1" applyAlignment="1">
      <alignment horizontal="center" wrapText="1"/>
    </xf>
    <xf numFmtId="0" fontId="43" fillId="0" borderId="0" xfId="0" applyFont="1"/>
    <xf numFmtId="0" fontId="42" fillId="7" borderId="1" xfId="0" applyFont="1" applyFill="1" applyBorder="1" applyAlignment="1">
      <alignment horizontal="left" vertical="top" wrapText="1"/>
    </xf>
    <xf numFmtId="0" fontId="40" fillId="15" borderId="1" xfId="0" applyFont="1" applyFill="1" applyBorder="1" applyAlignment="1">
      <alignment horizontal="left" vertical="top" wrapText="1"/>
    </xf>
    <xf numFmtId="0" fontId="41" fillId="5" borderId="1" xfId="0" applyFont="1" applyFill="1" applyBorder="1" applyAlignment="1">
      <alignment horizontal="left" vertical="top" wrapText="1"/>
    </xf>
    <xf numFmtId="0" fontId="42" fillId="5" borderId="0" xfId="0" applyFont="1" applyFill="1" applyAlignment="1">
      <alignment horizontal="right" vertical="top" wrapText="1"/>
    </xf>
    <xf numFmtId="0" fontId="42" fillId="6" borderId="1" xfId="0" applyFont="1" applyFill="1" applyBorder="1" applyAlignment="1">
      <alignment horizontal="left" vertical="top" wrapText="1"/>
    </xf>
    <xf numFmtId="0" fontId="32" fillId="0" borderId="0" xfId="0" applyFont="1" applyAlignment="1">
      <alignment horizontal="center"/>
    </xf>
    <xf numFmtId="4" fontId="33" fillId="2" borderId="0" xfId="0" applyNumberFormat="1" applyFont="1" applyFill="1" applyAlignment="1">
      <alignment horizontal="right" vertical="top" wrapText="1"/>
    </xf>
    <xf numFmtId="0" fontId="29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left" vertical="top" wrapText="1"/>
    </xf>
    <xf numFmtId="0" fontId="16" fillId="8" borderId="53" xfId="0" applyFont="1" applyFill="1" applyBorder="1" applyAlignment="1">
      <alignment horizontal="left" vertical="top" wrapText="1"/>
    </xf>
    <xf numFmtId="0" fontId="16" fillId="8" borderId="54" xfId="0" applyFont="1" applyFill="1" applyBorder="1" applyAlignment="1">
      <alignment horizontal="left" vertical="top" wrapText="1"/>
    </xf>
    <xf numFmtId="0" fontId="16" fillId="8" borderId="55" xfId="0" applyFont="1" applyFill="1" applyBorder="1" applyAlignment="1">
      <alignment horizontal="left" vertical="top" wrapText="1"/>
    </xf>
    <xf numFmtId="0" fontId="28" fillId="0" borderId="0" xfId="0" applyFont="1" applyAlignment="1">
      <alignment horizontal="left"/>
    </xf>
    <xf numFmtId="0" fontId="28" fillId="2" borderId="0" xfId="0" applyFont="1" applyFill="1" applyAlignment="1">
      <alignment horizontal="left" vertical="top" wrapText="1"/>
    </xf>
    <xf numFmtId="4" fontId="28" fillId="2" borderId="0" xfId="0" applyNumberFormat="1" applyFont="1" applyFill="1" applyAlignment="1">
      <alignment horizontal="right" vertical="top" wrapText="1"/>
    </xf>
    <xf numFmtId="0" fontId="14" fillId="11" borderId="1" xfId="0" applyFont="1" applyFill="1" applyBorder="1" applyAlignment="1">
      <alignment horizontal="left" vertical="top" wrapText="1"/>
    </xf>
    <xf numFmtId="0" fontId="28" fillId="2" borderId="0" xfId="0" applyFont="1" applyFill="1" applyAlignment="1">
      <alignment horizontal="center" vertical="center" wrapText="1"/>
    </xf>
    <xf numFmtId="0" fontId="28" fillId="2" borderId="62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left" vertical="top" wrapText="1"/>
    </xf>
    <xf numFmtId="0" fontId="18" fillId="7" borderId="1" xfId="0" applyFont="1" applyFill="1" applyBorder="1" applyAlignment="1">
      <alignment horizontal="left" vertical="top" wrapText="1"/>
    </xf>
    <xf numFmtId="0" fontId="18" fillId="5" borderId="62" xfId="0" applyFont="1" applyFill="1" applyBorder="1" applyAlignment="1">
      <alignment horizontal="right" vertical="top" wrapText="1"/>
    </xf>
    <xf numFmtId="0" fontId="12" fillId="5" borderId="5" xfId="0" applyFont="1" applyFill="1" applyBorder="1" applyAlignment="1">
      <alignment horizontal="left" vertical="top" wrapText="1"/>
    </xf>
    <xf numFmtId="0" fontId="18" fillId="6" borderId="1" xfId="0" applyFont="1" applyFill="1" applyBorder="1" applyAlignment="1">
      <alignment horizontal="left" vertical="top" wrapText="1"/>
    </xf>
    <xf numFmtId="0" fontId="30" fillId="2" borderId="0" xfId="0" applyFont="1" applyFill="1" applyAlignment="1">
      <alignment horizontal="left" wrapText="1"/>
    </xf>
    <xf numFmtId="4" fontId="30" fillId="2" borderId="0" xfId="0" applyNumberFormat="1" applyFont="1" applyFill="1" applyAlignment="1">
      <alignment horizontal="right" wrapText="1"/>
    </xf>
    <xf numFmtId="0" fontId="14" fillId="11" borderId="53" xfId="0" applyFont="1" applyFill="1" applyBorder="1" applyAlignment="1">
      <alignment horizontal="left" vertical="top" wrapText="1"/>
    </xf>
    <xf numFmtId="0" fontId="14" fillId="11" borderId="55" xfId="0" applyFont="1" applyFill="1" applyBorder="1" applyAlignment="1">
      <alignment horizontal="left" vertical="top" wrapText="1"/>
    </xf>
    <xf numFmtId="0" fontId="18" fillId="7" borderId="53" xfId="0" applyFont="1" applyFill="1" applyBorder="1" applyAlignment="1">
      <alignment horizontal="left" vertical="top" wrapText="1"/>
    </xf>
    <xf numFmtId="0" fontId="18" fillId="7" borderId="55" xfId="0" applyFont="1" applyFill="1" applyBorder="1" applyAlignment="1">
      <alignment horizontal="left" vertical="top" wrapText="1"/>
    </xf>
    <xf numFmtId="0" fontId="18" fillId="6" borderId="53" xfId="0" applyFont="1" applyFill="1" applyBorder="1" applyAlignment="1">
      <alignment horizontal="left" vertical="top" wrapText="1"/>
    </xf>
    <xf numFmtId="0" fontId="18" fillId="6" borderId="55" xfId="0" applyFont="1" applyFill="1" applyBorder="1" applyAlignment="1">
      <alignment horizontal="left" vertical="top" wrapText="1"/>
    </xf>
    <xf numFmtId="0" fontId="7" fillId="3" borderId="5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top" wrapText="1"/>
    </xf>
    <xf numFmtId="0" fontId="7" fillId="3" borderId="56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top" wrapText="1"/>
    </xf>
    <xf numFmtId="0" fontId="7" fillId="3" borderId="16" xfId="0" applyFont="1" applyFill="1" applyBorder="1" applyAlignment="1">
      <alignment horizontal="center" vertical="top" wrapText="1"/>
    </xf>
    <xf numFmtId="0" fontId="7" fillId="3" borderId="68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6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6" fillId="2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74" xfId="0" applyFont="1" applyFill="1" applyBorder="1" applyAlignment="1">
      <alignment horizontal="center" vertical="top" wrapText="1"/>
    </xf>
    <xf numFmtId="0" fontId="7" fillId="3" borderId="11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top" wrapText="1"/>
    </xf>
    <xf numFmtId="0" fontId="7" fillId="3" borderId="18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72" xfId="0" applyFont="1" applyFill="1" applyBorder="1" applyAlignment="1">
      <alignment horizontal="center" vertical="top" wrapText="1"/>
    </xf>
    <xf numFmtId="0" fontId="7" fillId="3" borderId="70" xfId="0" applyFont="1" applyFill="1" applyBorder="1" applyAlignment="1">
      <alignment horizontal="center" vertical="top" wrapText="1"/>
    </xf>
    <xf numFmtId="0" fontId="7" fillId="3" borderId="71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center" vertical="top" wrapText="1"/>
    </xf>
    <xf numFmtId="0" fontId="28" fillId="2" borderId="4" xfId="0" applyFont="1" applyFill="1" applyBorder="1" applyAlignment="1">
      <alignment horizontal="center" vertical="center" wrapText="1"/>
    </xf>
    <xf numFmtId="0" fontId="29" fillId="10" borderId="41" xfId="0" applyFont="1" applyFill="1" applyBorder="1" applyAlignment="1">
      <alignment horizontal="center" vertical="center"/>
    </xf>
    <xf numFmtId="0" fontId="13" fillId="0" borderId="48" xfId="0" applyFont="1" applyBorder="1" applyAlignment="1">
      <alignment horizontal="center"/>
    </xf>
    <xf numFmtId="0" fontId="13" fillId="0" borderId="42" xfId="0" applyFont="1" applyBorder="1" applyAlignment="1">
      <alignment horizontal="center"/>
    </xf>
    <xf numFmtId="0" fontId="12" fillId="12" borderId="58" xfId="0" applyFont="1" applyFill="1" applyBorder="1" applyAlignment="1">
      <alignment horizontal="center"/>
    </xf>
    <xf numFmtId="0" fontId="12" fillId="12" borderId="43" xfId="0" applyFont="1" applyFill="1" applyBorder="1" applyAlignment="1">
      <alignment horizontal="center"/>
    </xf>
    <xf numFmtId="0" fontId="12" fillId="12" borderId="57" xfId="0" applyFont="1" applyFill="1" applyBorder="1" applyAlignment="1">
      <alignment horizontal="center"/>
    </xf>
    <xf numFmtId="0" fontId="12" fillId="12" borderId="44" xfId="0" applyFont="1" applyFill="1" applyBorder="1" applyAlignment="1">
      <alignment horizontal="center"/>
    </xf>
    <xf numFmtId="0" fontId="12" fillId="12" borderId="45" xfId="0" applyFont="1" applyFill="1" applyBorder="1" applyAlignment="1">
      <alignment horizontal="center"/>
    </xf>
    <xf numFmtId="0" fontId="12" fillId="12" borderId="41" xfId="0" applyFont="1" applyFill="1" applyBorder="1" applyAlignment="1">
      <alignment horizontal="center"/>
    </xf>
    <xf numFmtId="10" fontId="13" fillId="0" borderId="48" xfId="0" applyNumberFormat="1" applyFont="1" applyBorder="1" applyAlignment="1">
      <alignment horizontal="right"/>
    </xf>
    <xf numFmtId="10" fontId="13" fillId="0" borderId="0" xfId="0" applyNumberFormat="1" applyFont="1" applyAlignment="1">
      <alignment horizontal="right"/>
    </xf>
    <xf numFmtId="10" fontId="12" fillId="12" borderId="42" xfId="0" applyNumberFormat="1" applyFont="1" applyFill="1" applyBorder="1" applyAlignment="1">
      <alignment horizontal="right"/>
    </xf>
    <xf numFmtId="10" fontId="12" fillId="12" borderId="50" xfId="0" applyNumberFormat="1" applyFont="1" applyFill="1" applyBorder="1" applyAlignment="1">
      <alignment horizontal="right"/>
    </xf>
    <xf numFmtId="0" fontId="17" fillId="0" borderId="0" xfId="0" applyFont="1" applyAlignment="1">
      <alignment horizontal="center"/>
    </xf>
    <xf numFmtId="0" fontId="16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16" fillId="0" borderId="3" xfId="0" applyFont="1" applyBorder="1" applyAlignment="1">
      <alignment horizontal="center"/>
    </xf>
    <xf numFmtId="0" fontId="17" fillId="0" borderId="0" xfId="0" applyFont="1" applyAlignment="1">
      <alignment horizontal="left" vertical="center"/>
    </xf>
    <xf numFmtId="0" fontId="16" fillId="0" borderId="10" xfId="0" applyFont="1" applyBorder="1" applyAlignment="1">
      <alignment horizontal="right" vertical="center" textRotation="90"/>
    </xf>
    <xf numFmtId="0" fontId="17" fillId="0" borderId="0" xfId="0" applyFont="1" applyAlignment="1">
      <alignment horizontal="left" wrapText="1"/>
    </xf>
    <xf numFmtId="0" fontId="17" fillId="0" borderId="0" xfId="0" applyFont="1" applyAlignment="1">
      <alignment horizontal="left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36" fillId="0" borderId="23" xfId="0" applyFont="1" applyBorder="1" applyAlignment="1">
      <alignment horizontal="left" vertical="center"/>
    </xf>
    <xf numFmtId="166" fontId="17" fillId="0" borderId="24" xfId="1" applyFont="1" applyBorder="1" applyAlignment="1" applyProtection="1">
      <alignment horizontal="center" vertical="center"/>
    </xf>
    <xf numFmtId="166" fontId="17" fillId="9" borderId="25" xfId="1" applyFont="1" applyFill="1" applyBorder="1" applyAlignment="1" applyProtection="1">
      <alignment horizontal="center" vertical="center"/>
    </xf>
    <xf numFmtId="0" fontId="36" fillId="0" borderId="26" xfId="0" applyFont="1" applyBorder="1" applyAlignment="1">
      <alignment horizontal="left" vertical="center"/>
    </xf>
    <xf numFmtId="166" fontId="17" fillId="0" borderId="27" xfId="1" applyFont="1" applyBorder="1" applyAlignment="1" applyProtection="1">
      <alignment horizontal="center" vertical="center"/>
    </xf>
    <xf numFmtId="166" fontId="17" fillId="9" borderId="28" xfId="1" applyFont="1" applyFill="1" applyBorder="1" applyAlignment="1" applyProtection="1">
      <alignment horizontal="center" vertical="center"/>
    </xf>
    <xf numFmtId="0" fontId="36" fillId="0" borderId="29" xfId="0" applyFont="1" applyBorder="1" applyAlignment="1">
      <alignment horizontal="left" vertical="center"/>
    </xf>
    <xf numFmtId="166" fontId="17" fillId="0" borderId="30" xfId="1" applyFont="1" applyBorder="1" applyAlignment="1" applyProtection="1">
      <alignment horizontal="center" vertical="center"/>
    </xf>
    <xf numFmtId="166" fontId="17" fillId="9" borderId="31" xfId="1" applyFont="1" applyFill="1" applyBorder="1" applyAlignment="1" applyProtection="1">
      <alignment horizontal="center" vertical="center"/>
    </xf>
    <xf numFmtId="0" fontId="37" fillId="0" borderId="32" xfId="0" applyFont="1" applyBorder="1" applyAlignment="1">
      <alignment horizontal="left" vertical="center"/>
    </xf>
    <xf numFmtId="166" fontId="17" fillId="0" borderId="3" xfId="1" applyFont="1" applyBorder="1" applyAlignment="1" applyProtection="1">
      <alignment horizontal="center" vertical="center"/>
    </xf>
    <xf numFmtId="166" fontId="17" fillId="0" borderId="2" xfId="1" applyFont="1" applyBorder="1" applyAlignment="1" applyProtection="1">
      <alignment horizontal="center" vertical="center"/>
    </xf>
    <xf numFmtId="0" fontId="36" fillId="0" borderId="33" xfId="0" applyFont="1" applyBorder="1" applyAlignment="1">
      <alignment horizontal="left" vertical="center"/>
    </xf>
    <xf numFmtId="166" fontId="17" fillId="0" borderId="34" xfId="1" applyFont="1" applyBorder="1" applyAlignment="1" applyProtection="1">
      <alignment horizontal="center" vertical="center"/>
    </xf>
    <xf numFmtId="166" fontId="17" fillId="9" borderId="35" xfId="1" applyFont="1" applyFill="1" applyBorder="1" applyAlignment="1" applyProtection="1">
      <alignment horizontal="center" vertical="center"/>
    </xf>
    <xf numFmtId="0" fontId="36" fillId="0" borderId="36" xfId="0" applyFont="1" applyBorder="1" applyAlignment="1">
      <alignment horizontal="left" vertical="center"/>
    </xf>
    <xf numFmtId="166" fontId="17" fillId="0" borderId="37" xfId="1" applyFont="1" applyBorder="1" applyAlignment="1" applyProtection="1">
      <alignment horizontal="center" vertical="center"/>
    </xf>
    <xf numFmtId="166" fontId="17" fillId="10" borderId="38" xfId="1" applyFont="1" applyFill="1" applyBorder="1" applyAlignment="1" applyProtection="1">
      <alignment horizontal="center" vertical="center"/>
    </xf>
    <xf numFmtId="0" fontId="16" fillId="0" borderId="39" xfId="0" applyFont="1" applyBorder="1" applyAlignment="1">
      <alignment horizontal="center" vertical="center"/>
    </xf>
    <xf numFmtId="166" fontId="16" fillId="0" borderId="40" xfId="1" applyFont="1" applyBorder="1" applyAlignment="1" applyProtection="1">
      <alignment horizontal="center" vertical="center"/>
    </xf>
    <xf numFmtId="166" fontId="16" fillId="0" borderId="21" xfId="1" applyFont="1" applyBorder="1" applyAlignment="1" applyProtection="1">
      <alignment horizontal="center" vertical="center"/>
    </xf>
  </cellXfs>
  <cellStyles count="26">
    <cellStyle name="Excel Built-in Excel Built-in Excel Built-in Excel Built-in Excel Built-in Excel Built-in Excel Built-in Separador de milhares 4" xfId="5" xr:uid="{597DAB67-F902-485F-BFFB-CA10CA0FD151}"/>
    <cellStyle name="Excel Built-in Normal" xfId="6" xr:uid="{05EA4AFF-9C13-47B5-8CB9-3722266C1077}"/>
    <cellStyle name="Excel Built-in Normal 3" xfId="8" xr:uid="{60303B14-D097-45D9-88A9-6E2CBA17E264}"/>
    <cellStyle name="Normal" xfId="0" builtinId="0"/>
    <cellStyle name="Normal 141" xfId="16" xr:uid="{F8AD004C-365E-4673-979F-B3D60C8A7E90}"/>
    <cellStyle name="Normal 142" xfId="17" xr:uid="{A1EC443B-4821-4D79-B494-22FB52EA9585}"/>
    <cellStyle name="Normal 147" xfId="21" xr:uid="{11D180B1-EEE5-4733-98E6-FA1374276239}"/>
    <cellStyle name="Normal 148" xfId="19" xr:uid="{7227C627-B30B-452B-AB6B-B2BFCFFE9469}"/>
    <cellStyle name="Normal 152" xfId="20" xr:uid="{383B1D4B-3B2C-46FE-BA57-B17896B75AFE}"/>
    <cellStyle name="Normal 153" xfId="25" xr:uid="{529394B2-4A4D-40B2-8DDB-B5599E87FFB2}"/>
    <cellStyle name="Normal 155" xfId="7" xr:uid="{EC629819-211C-4A2A-8247-46196ED32A36}"/>
    <cellStyle name="Normal 157" xfId="9" xr:uid="{CECB7A97-D08E-48BE-B6C2-7C07FBD78296}"/>
    <cellStyle name="Normal 159" xfId="10" xr:uid="{D670909C-93A9-420A-859D-1CC33C590B81}"/>
    <cellStyle name="Normal 160" xfId="11" xr:uid="{FC2EE9AD-EED4-48BB-937A-E8F8E4C9327E}"/>
    <cellStyle name="Normal 161" xfId="12" xr:uid="{B094DC83-B0D5-4364-AB44-2B679B595BAD}"/>
    <cellStyle name="Normal 166" xfId="22" xr:uid="{9F623FF7-A351-446D-A894-0BD377E86776}"/>
    <cellStyle name="Normal 173" xfId="24" xr:uid="{D1BC4E26-38A6-4BF9-9465-B9B8F8251B3A}"/>
    <cellStyle name="Normal 2" xfId="4" xr:uid="{F3719BD3-BD01-493E-A6C8-6E197D2338BB}"/>
    <cellStyle name="Normal 2 2 2 2" xfId="13" xr:uid="{CDAE59BC-0935-43E6-AACA-882600D36BF8}"/>
    <cellStyle name="Normal 3 3" xfId="18" xr:uid="{06655C18-88E6-4F4F-8C66-B76E5D9B7AEC}"/>
    <cellStyle name="Normal 73" xfId="14" xr:uid="{0DDD7923-E30E-4232-8473-3A684CF41E94}"/>
    <cellStyle name="Normal 85" xfId="15" xr:uid="{999D4968-E998-4F02-8AF3-42D8E637B77A}"/>
    <cellStyle name="Normal 87" xfId="23" xr:uid="{BEF2ECF5-2D76-4004-973C-E40369C87208}"/>
    <cellStyle name="Porcentagem" xfId="2" builtinId="5"/>
    <cellStyle name="Vírgula" xfId="1" builtinId="3"/>
    <cellStyle name="Vírgula 2" xfId="3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2CC"/>
      <rgbColor rgb="FFDEEBF7"/>
      <rgbColor rgb="FF660066"/>
      <rgbColor rgb="FFFF8080"/>
      <rgbColor rgb="FF0070C0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9FB"/>
      <rgbColor rgb="FFE2F0D9"/>
      <rgbColor rgb="FFEFEFEF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CC"/>
      <color rgb="FFB1C6A2"/>
      <color rgb="FF33CCCC"/>
      <color rgb="FF00DFDA"/>
      <color rgb="FFEAF3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9</xdr:col>
      <xdr:colOff>636870</xdr:colOff>
      <xdr:row>0</xdr:row>
      <xdr:rowOff>1590674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FCF8B6D-4220-42B2-8272-51DAE8039BF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76200</xdr:rowOff>
    </xdr:from>
    <xdr:to>
      <xdr:col>9</xdr:col>
      <xdr:colOff>638175</xdr:colOff>
      <xdr:row>0</xdr:row>
      <xdr:rowOff>1590674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9BABAE3-CCA7-4F09-9D2B-070D773D616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57150" y="76200"/>
          <a:ext cx="1200150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5</xdr:col>
      <xdr:colOff>142875</xdr:colOff>
      <xdr:row>0</xdr:row>
      <xdr:rowOff>1590674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2EFD08E-5ACC-4BD2-8CE7-B440548CAE1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7972425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171013</xdr:colOff>
      <xdr:row>0</xdr:row>
      <xdr:rowOff>66675</xdr:rowOff>
    </xdr:from>
    <xdr:to>
      <xdr:col>6</xdr:col>
      <xdr:colOff>122731</xdr:colOff>
      <xdr:row>0</xdr:row>
      <xdr:rowOff>1238249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34D0AFC-E1A9-4E98-A6E8-820D584F5D3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171013" y="66675"/>
          <a:ext cx="7743168" cy="1171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8</xdr:col>
      <xdr:colOff>408270</xdr:colOff>
      <xdr:row>0</xdr:row>
      <xdr:rowOff>1590674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7DAC2C2-6982-4929-AECE-283F21E9542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104775</xdr:rowOff>
    </xdr:from>
    <xdr:to>
      <xdr:col>8</xdr:col>
      <xdr:colOff>598770</xdr:colOff>
      <xdr:row>0</xdr:row>
      <xdr:rowOff>1619249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C81102B-D2D7-4F6D-A68F-1DE7E330A2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876300" y="104775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200025</xdr:rowOff>
    </xdr:from>
    <xdr:to>
      <xdr:col>8</xdr:col>
      <xdr:colOff>361746</xdr:colOff>
      <xdr:row>0</xdr:row>
      <xdr:rowOff>1419225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9365D1B-E0E9-473B-AFFE-87EF8BE479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76200" y="200025"/>
          <a:ext cx="8057946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428624</xdr:colOff>
      <xdr:row>0</xdr:row>
      <xdr:rowOff>28575</xdr:rowOff>
    </xdr:from>
    <xdr:to>
      <xdr:col>3</xdr:col>
      <xdr:colOff>828675</xdr:colOff>
      <xdr:row>0</xdr:row>
      <xdr:rowOff>1494248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AD46ED-582E-4380-919E-C0B97303C4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428624" y="28575"/>
          <a:ext cx="9686926" cy="1465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5</xdr:col>
      <xdr:colOff>390525</xdr:colOff>
      <xdr:row>0</xdr:row>
      <xdr:rowOff>1003254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F276632-6229-48B4-8E7C-05FEB0FE64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47625" y="142875"/>
          <a:ext cx="5686425" cy="860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21</xdr:row>
      <xdr:rowOff>0</xdr:rowOff>
    </xdr:from>
    <xdr:to>
      <xdr:col>9</xdr:col>
      <xdr:colOff>275400</xdr:colOff>
      <xdr:row>23</xdr:row>
      <xdr:rowOff>8640</xdr:rowOff>
    </xdr:to>
    <xdr:pic>
      <xdr:nvPicPr>
        <xdr:cNvPr id="6" name="Imagem 4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83520" y="5267160"/>
          <a:ext cx="3612600" cy="408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57150</xdr:colOff>
      <xdr:row>0</xdr:row>
      <xdr:rowOff>152400</xdr:rowOff>
    </xdr:from>
    <xdr:to>
      <xdr:col>11</xdr:col>
      <xdr:colOff>466725</xdr:colOff>
      <xdr:row>1</xdr:row>
      <xdr:rowOff>944514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845FFDB-96E2-4C89-B93B-535D87561FD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57150" y="152400"/>
          <a:ext cx="7753350" cy="11731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6DD6A-C39D-405E-8F82-63927A9FBAA5}">
  <sheetPr>
    <pageSetUpPr fitToPage="1"/>
  </sheetPr>
  <dimension ref="A1:L95"/>
  <sheetViews>
    <sheetView view="pageBreakPreview" topLeftCell="A2" zoomScale="60" zoomScaleNormal="100" workbookViewId="0">
      <selection activeCell="L19" sqref="L16:L19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66.59765625" style="15" customWidth="1"/>
    <col min="5" max="5" width="8.59765625" style="75" customWidth="1"/>
    <col min="6" max="6" width="10.59765625" style="67" hidden="1" customWidth="1"/>
    <col min="7" max="7" width="10.59765625" style="67" customWidth="1"/>
    <col min="8" max="8" width="18.19921875" style="15" customWidth="1"/>
    <col min="9" max="9" width="10.59765625" style="185" hidden="1" customWidth="1"/>
    <col min="10" max="10" width="10.09765625" style="67" customWidth="1"/>
    <col min="11" max="11" width="9" style="67"/>
    <col min="12" max="12" width="17.5" style="67" customWidth="1"/>
    <col min="13" max="16384" width="9" style="15"/>
  </cols>
  <sheetData>
    <row r="1" spans="1:12" ht="132" customHeight="1">
      <c r="A1" s="220"/>
      <c r="B1" s="220"/>
      <c r="C1" s="220"/>
      <c r="D1" s="220"/>
      <c r="E1" s="220"/>
      <c r="F1" s="220"/>
      <c r="G1" s="220"/>
      <c r="H1" s="220"/>
      <c r="I1" s="220"/>
    </row>
    <row r="2" spans="1:12" ht="15.75" customHeight="1">
      <c r="A2" s="78" t="s">
        <v>0</v>
      </c>
      <c r="B2" s="78"/>
      <c r="C2" s="78"/>
      <c r="D2" s="16"/>
      <c r="E2" s="221" t="s">
        <v>1</v>
      </c>
      <c r="F2" s="221"/>
      <c r="G2" s="221" t="s">
        <v>2</v>
      </c>
      <c r="H2" s="221"/>
      <c r="I2" s="178" t="s">
        <v>3</v>
      </c>
    </row>
    <row r="3" spans="1:12" ht="45" customHeight="1">
      <c r="A3" s="222" t="str">
        <f>ORCAMENTO!A3</f>
        <v>CONCLUSÃO EMEIF "CAETÉ"</v>
      </c>
      <c r="B3" s="222"/>
      <c r="C3" s="222"/>
      <c r="D3" s="222"/>
      <c r="E3" s="223" t="str">
        <f>ORCAMENTO!C3</f>
        <v>SINAPI - 02/2023 - Pará</v>
      </c>
      <c r="F3" s="223"/>
      <c r="G3" s="223" t="s">
        <v>15</v>
      </c>
      <c r="H3" s="223"/>
      <c r="I3" s="179" t="str">
        <f>ORCAMENTO!E3</f>
        <v>Desonerado: 
0,00%</v>
      </c>
    </row>
    <row r="4" spans="1:12" s="16" customFormat="1" ht="18" customHeight="1">
      <c r="A4" s="224" t="s">
        <v>1747</v>
      </c>
      <c r="B4" s="224"/>
      <c r="C4" s="224"/>
      <c r="D4" s="224"/>
      <c r="E4" s="224"/>
      <c r="F4" s="224"/>
      <c r="G4" s="224"/>
      <c r="H4" s="224"/>
      <c r="I4" s="224"/>
      <c r="J4" s="37"/>
      <c r="K4" s="37"/>
      <c r="L4" s="37"/>
    </row>
    <row r="5" spans="1:12" ht="30" customHeight="1">
      <c r="A5" s="84" t="s">
        <v>5</v>
      </c>
      <c r="B5" s="85" t="s">
        <v>16</v>
      </c>
      <c r="C5" s="86" t="s">
        <v>17</v>
      </c>
      <c r="D5" s="87" t="s">
        <v>6</v>
      </c>
      <c r="E5" s="84" t="s">
        <v>18</v>
      </c>
      <c r="F5" s="88" t="s">
        <v>19</v>
      </c>
      <c r="G5" s="88" t="s">
        <v>20</v>
      </c>
      <c r="H5" s="85" t="s">
        <v>21</v>
      </c>
      <c r="I5" s="180" t="s">
        <v>7</v>
      </c>
    </row>
    <row r="6" spans="1:12" s="16" customFormat="1" ht="21" hidden="1" customHeight="1">
      <c r="A6" s="33" t="s">
        <v>264</v>
      </c>
      <c r="B6" s="34"/>
      <c r="C6" s="33"/>
      <c r="D6" s="33" t="s">
        <v>886</v>
      </c>
      <c r="E6" s="35"/>
      <c r="F6" s="36"/>
      <c r="G6" s="167"/>
      <c r="H6" s="33"/>
      <c r="I6" s="181">
        <f>SUM(I7:I7)</f>
        <v>1752.66</v>
      </c>
      <c r="J6" s="37">
        <f t="shared" ref="J6:J69" si="0">TRUNC(F6*G6,2)</f>
        <v>0</v>
      </c>
      <c r="K6" s="37"/>
      <c r="L6" s="162" t="s">
        <v>1668</v>
      </c>
    </row>
    <row r="7" spans="1:12" ht="21" hidden="1" customHeight="1">
      <c r="A7" s="17" t="s">
        <v>265</v>
      </c>
      <c r="B7" s="19" t="s">
        <v>302</v>
      </c>
      <c r="C7" s="17" t="s">
        <v>26</v>
      </c>
      <c r="D7" s="38" t="s">
        <v>909</v>
      </c>
      <c r="E7" s="18" t="s">
        <v>28</v>
      </c>
      <c r="F7" s="39">
        <f>'MEMORIA DE CÁLCULO ADITIVOS'!F7</f>
        <v>18</v>
      </c>
      <c r="G7" s="39">
        <f>CPU!J57</f>
        <v>75.59</v>
      </c>
      <c r="H7" s="39">
        <f t="shared" ref="H7" si="1">TRUNC(G7 * (1 + 28.82 / 100), 2)</f>
        <v>97.37</v>
      </c>
      <c r="I7" s="182">
        <f>TRUNC(F7 * H7, 2)</f>
        <v>1752.66</v>
      </c>
      <c r="J7" s="37">
        <f t="shared" si="0"/>
        <v>1360.62</v>
      </c>
    </row>
    <row r="8" spans="1:12" s="16" customFormat="1" ht="21" hidden="1" customHeight="1">
      <c r="A8" s="33" t="s">
        <v>583</v>
      </c>
      <c r="B8" s="34"/>
      <c r="C8" s="33"/>
      <c r="D8" s="33" t="s">
        <v>8</v>
      </c>
      <c r="E8" s="35"/>
      <c r="F8" s="36"/>
      <c r="G8" s="167"/>
      <c r="H8" s="33"/>
      <c r="I8" s="181">
        <f>I9</f>
        <v>139815.83000000002</v>
      </c>
      <c r="J8" s="37">
        <f t="shared" si="0"/>
        <v>0</v>
      </c>
      <c r="K8" s="37"/>
      <c r="L8" s="162">
        <f>1716918.09</f>
        <v>1716918.09</v>
      </c>
    </row>
    <row r="9" spans="1:12" s="16" customFormat="1" ht="21" hidden="1" customHeight="1">
      <c r="A9" s="33" t="s">
        <v>337</v>
      </c>
      <c r="B9" s="34"/>
      <c r="C9" s="33"/>
      <c r="D9" s="33" t="str">
        <f>'MEMORIA DE CÁLCULO ADITIVOS'!D10</f>
        <v>ESTACAS E ESTUTURAS EM CONCRETO ARMADO</v>
      </c>
      <c r="E9" s="35"/>
      <c r="F9" s="36"/>
      <c r="G9" s="167"/>
      <c r="H9" s="33"/>
      <c r="I9" s="181">
        <f>SUM(I10:I11)</f>
        <v>139815.83000000002</v>
      </c>
      <c r="J9" s="37">
        <f t="shared" si="0"/>
        <v>0</v>
      </c>
      <c r="K9" s="37"/>
      <c r="L9" s="162">
        <f>1726787.91</f>
        <v>1726787.91</v>
      </c>
    </row>
    <row r="10" spans="1:12" ht="21" hidden="1" customHeight="1">
      <c r="A10" s="17" t="s">
        <v>1737</v>
      </c>
      <c r="B10" s="19" t="s">
        <v>593</v>
      </c>
      <c r="C10" s="17" t="s">
        <v>26</v>
      </c>
      <c r="D10" s="38" t="s">
        <v>912</v>
      </c>
      <c r="E10" s="18" t="s">
        <v>30</v>
      </c>
      <c r="F10" s="39">
        <f>'MEMORIA DE CÁLCULO ADITIVOS'!F11</f>
        <v>345</v>
      </c>
      <c r="G10" s="39">
        <f>CPU!J103</f>
        <v>140.85</v>
      </c>
      <c r="H10" s="39">
        <f t="shared" ref="H10:H11" si="2">TRUNC(G10 * (1 + 28.82 / 100), 2)</f>
        <v>181.44</v>
      </c>
      <c r="I10" s="182">
        <f t="shared" ref="I10:I11" si="3">TRUNC(F10 * H10, 2)</f>
        <v>62596.800000000003</v>
      </c>
      <c r="J10" s="37">
        <f t="shared" si="0"/>
        <v>48593.25</v>
      </c>
      <c r="L10" s="163">
        <f>L8/L9</f>
        <v>0.99428428937749525</v>
      </c>
    </row>
    <row r="11" spans="1:12" ht="21" hidden="1" customHeight="1">
      <c r="A11" s="17" t="s">
        <v>1738</v>
      </c>
      <c r="B11" s="19" t="s">
        <v>1567</v>
      </c>
      <c r="C11" s="17" t="s">
        <v>26</v>
      </c>
      <c r="D11" s="38" t="s">
        <v>1568</v>
      </c>
      <c r="E11" s="18" t="s">
        <v>28</v>
      </c>
      <c r="F11" s="39">
        <f>'MEMORIA DE CÁLCULO ADITIVOS'!F13</f>
        <v>21.744</v>
      </c>
      <c r="G11" s="39">
        <f>CPU!J1784</f>
        <v>2756.78</v>
      </c>
      <c r="H11" s="39">
        <f t="shared" si="2"/>
        <v>3551.28</v>
      </c>
      <c r="I11" s="182">
        <f t="shared" si="3"/>
        <v>77219.03</v>
      </c>
      <c r="J11" s="37">
        <f t="shared" si="0"/>
        <v>59943.42</v>
      </c>
    </row>
    <row r="12" spans="1:12" s="16" customFormat="1" ht="21" customHeight="1">
      <c r="A12" s="33" t="s">
        <v>346</v>
      </c>
      <c r="B12" s="34"/>
      <c r="C12" s="33"/>
      <c r="D12" s="33" t="s">
        <v>331</v>
      </c>
      <c r="E12" s="35"/>
      <c r="F12" s="36"/>
      <c r="G12" s="167"/>
      <c r="H12" s="33"/>
      <c r="I12" s="181">
        <f>I13+I15</f>
        <v>61042.95</v>
      </c>
      <c r="J12" s="37">
        <f t="shared" si="0"/>
        <v>0</v>
      </c>
      <c r="K12" s="37"/>
      <c r="L12" s="37"/>
    </row>
    <row r="13" spans="1:12" s="16" customFormat="1" ht="21" customHeight="1">
      <c r="A13" s="33" t="s">
        <v>347</v>
      </c>
      <c r="B13" s="34"/>
      <c r="C13" s="33"/>
      <c r="D13" s="33" t="s">
        <v>1667</v>
      </c>
      <c r="E13" s="35"/>
      <c r="F13" s="36"/>
      <c r="G13" s="167"/>
      <c r="H13" s="33"/>
      <c r="I13" s="181">
        <f>I14</f>
        <v>10297.25</v>
      </c>
      <c r="J13" s="37">
        <f t="shared" si="0"/>
        <v>0</v>
      </c>
      <c r="K13" s="37"/>
      <c r="L13" s="37"/>
    </row>
    <row r="14" spans="1:12" ht="48" customHeight="1">
      <c r="A14" s="17" t="s">
        <v>1516</v>
      </c>
      <c r="B14" s="19">
        <v>104487</v>
      </c>
      <c r="C14" s="17" t="s">
        <v>26</v>
      </c>
      <c r="D14" s="38" t="s">
        <v>1669</v>
      </c>
      <c r="E14" s="18" t="s">
        <v>28</v>
      </c>
      <c r="F14" s="39">
        <f>'MEMORIA DE CÁLCULO ADITIVOS'!F16</f>
        <v>2.847999999999999</v>
      </c>
      <c r="G14" s="39">
        <f>2822.85*L10</f>
        <v>2806.7154062692625</v>
      </c>
      <c r="H14" s="39">
        <f t="shared" ref="H14" si="4">TRUNC(G14 * (1 + 28.82 / 100), 2)</f>
        <v>3615.61</v>
      </c>
      <c r="I14" s="182">
        <f t="shared" ref="I14" si="5">TRUNC(F14 * H14, 2)</f>
        <v>10297.25</v>
      </c>
      <c r="J14" s="164">
        <f t="shared" si="0"/>
        <v>7993.52</v>
      </c>
    </row>
    <row r="15" spans="1:12" s="16" customFormat="1" ht="21" customHeight="1">
      <c r="A15" s="33" t="s">
        <v>349</v>
      </c>
      <c r="B15" s="34"/>
      <c r="C15" s="33"/>
      <c r="D15" s="33" t="s">
        <v>1742</v>
      </c>
      <c r="E15" s="35"/>
      <c r="F15" s="36"/>
      <c r="G15" s="167"/>
      <c r="H15" s="33"/>
      <c r="I15" s="181">
        <f>I16</f>
        <v>50745.7</v>
      </c>
      <c r="J15" s="37">
        <f t="shared" si="0"/>
        <v>0</v>
      </c>
      <c r="K15" s="37"/>
      <c r="L15" s="37"/>
    </row>
    <row r="16" spans="1:12" ht="48" customHeight="1">
      <c r="A16" s="17" t="s">
        <v>350</v>
      </c>
      <c r="B16" s="19">
        <v>101963</v>
      </c>
      <c r="C16" s="17" t="s">
        <v>26</v>
      </c>
      <c r="D16" s="38" t="s">
        <v>1670</v>
      </c>
      <c r="E16" s="18" t="s">
        <v>24</v>
      </c>
      <c r="F16" s="39">
        <f>'MEMORIA DE CÁLCULO ADITIVOS'!F19</f>
        <v>205</v>
      </c>
      <c r="G16" s="39">
        <f>193.27*L10</f>
        <v>192.16532460798851</v>
      </c>
      <c r="H16" s="39">
        <f t="shared" ref="H16" si="6">TRUNC(G16 * (1 + 28.82 / 100), 2)</f>
        <v>247.54</v>
      </c>
      <c r="I16" s="182">
        <f t="shared" ref="I16" si="7">TRUNC(F16 * H16, 2)</f>
        <v>50745.7</v>
      </c>
      <c r="J16" s="164">
        <f t="shared" si="0"/>
        <v>39393.89</v>
      </c>
    </row>
    <row r="17" spans="1:12" s="16" customFormat="1" ht="21" hidden="1" customHeight="1">
      <c r="A17" s="33" t="s">
        <v>351</v>
      </c>
      <c r="B17" s="34"/>
      <c r="C17" s="33"/>
      <c r="D17" s="33" t="s">
        <v>586</v>
      </c>
      <c r="E17" s="35"/>
      <c r="F17" s="36"/>
      <c r="G17" s="167"/>
      <c r="H17" s="33"/>
      <c r="I17" s="181">
        <f>SUM(I18:I18)</f>
        <v>2692.8</v>
      </c>
      <c r="J17" s="37">
        <f t="shared" si="0"/>
        <v>0</v>
      </c>
      <c r="K17" s="37"/>
      <c r="L17" s="37"/>
    </row>
    <row r="18" spans="1:12" ht="33" hidden="1" customHeight="1">
      <c r="A18" s="17" t="s">
        <v>352</v>
      </c>
      <c r="B18" s="19" t="s">
        <v>600</v>
      </c>
      <c r="C18" s="17" t="s">
        <v>26</v>
      </c>
      <c r="D18" s="38" t="s">
        <v>935</v>
      </c>
      <c r="E18" s="18" t="s">
        <v>24</v>
      </c>
      <c r="F18" s="39">
        <f>'MEMORIA DE CÁLCULO ADITIVOS'!F22</f>
        <v>36</v>
      </c>
      <c r="G18" s="39">
        <f>CPU!J132</f>
        <v>58.07</v>
      </c>
      <c r="H18" s="39">
        <f t="shared" ref="H18" si="8">TRUNC(G18 * (1 + 28.82 / 100), 2)</f>
        <v>74.8</v>
      </c>
      <c r="I18" s="182">
        <f>TRUNC(F18 * H18, 2)</f>
        <v>2692.8</v>
      </c>
      <c r="J18" s="37">
        <f t="shared" si="0"/>
        <v>2090.52</v>
      </c>
    </row>
    <row r="19" spans="1:12" s="16" customFormat="1" ht="21" customHeight="1">
      <c r="A19" s="33" t="s">
        <v>354</v>
      </c>
      <c r="B19" s="34"/>
      <c r="C19" s="33"/>
      <c r="D19" s="33" t="s">
        <v>9</v>
      </c>
      <c r="E19" s="35"/>
      <c r="F19" s="36"/>
      <c r="G19" s="167"/>
      <c r="H19" s="33"/>
      <c r="I19" s="181">
        <f>I20</f>
        <v>37852.44</v>
      </c>
      <c r="J19" s="37">
        <f t="shared" si="0"/>
        <v>0</v>
      </c>
      <c r="K19" s="37"/>
      <c r="L19" s="37"/>
    </row>
    <row r="20" spans="1:12" s="16" customFormat="1" ht="21" customHeight="1">
      <c r="A20" s="33" t="s">
        <v>360</v>
      </c>
      <c r="B20" s="34"/>
      <c r="C20" s="33"/>
      <c r="D20" s="33" t="s">
        <v>603</v>
      </c>
      <c r="E20" s="35"/>
      <c r="F20" s="36"/>
      <c r="G20" s="167"/>
      <c r="H20" s="33"/>
      <c r="I20" s="181">
        <f>SUM(I21:I22)</f>
        <v>37852.44</v>
      </c>
      <c r="J20" s="37">
        <f t="shared" si="0"/>
        <v>0</v>
      </c>
      <c r="K20" s="37"/>
      <c r="L20" s="37"/>
    </row>
    <row r="21" spans="1:12" ht="34.5" customHeight="1">
      <c r="A21" s="17" t="s">
        <v>362</v>
      </c>
      <c r="B21" s="19">
        <v>99861</v>
      </c>
      <c r="C21" s="17" t="s">
        <v>26</v>
      </c>
      <c r="D21" s="38" t="s">
        <v>1671</v>
      </c>
      <c r="E21" s="18" t="s">
        <v>31</v>
      </c>
      <c r="F21" s="39">
        <f>'MEMORIA DE CÁLCULO ADITIVOS'!F26</f>
        <v>3.05</v>
      </c>
      <c r="G21" s="39">
        <f>599.99*L10</f>
        <v>596.56063078360341</v>
      </c>
      <c r="H21" s="39">
        <f t="shared" ref="H21:H22" si="9">TRUNC(G21 * (1 + 28.82 / 100), 2)</f>
        <v>768.48</v>
      </c>
      <c r="I21" s="182">
        <f t="shared" ref="I21:I22" si="10">TRUNC(F21 * H21, 2)</f>
        <v>2343.86</v>
      </c>
      <c r="J21" s="164">
        <f t="shared" si="0"/>
        <v>1819.5</v>
      </c>
    </row>
    <row r="22" spans="1:12" ht="67.5" customHeight="1">
      <c r="A22" s="17" t="s">
        <v>364</v>
      </c>
      <c r="B22" s="19">
        <v>102363</v>
      </c>
      <c r="C22" s="17" t="s">
        <v>26</v>
      </c>
      <c r="D22" s="38" t="s">
        <v>1672</v>
      </c>
      <c r="E22" s="18" t="s">
        <v>31</v>
      </c>
      <c r="F22" s="39">
        <f>'MEMORIA DE CÁLCULO ADITIVOS'!F30</f>
        <v>162.6</v>
      </c>
      <c r="G22" s="39">
        <f>170.5*L10</f>
        <v>169.52547133886293</v>
      </c>
      <c r="H22" s="39">
        <f t="shared" si="9"/>
        <v>218.38</v>
      </c>
      <c r="I22" s="182">
        <f t="shared" si="10"/>
        <v>35508.58</v>
      </c>
      <c r="J22" s="164">
        <f t="shared" si="0"/>
        <v>27564.84</v>
      </c>
    </row>
    <row r="23" spans="1:12" s="16" customFormat="1" ht="21" customHeight="1">
      <c r="A23" s="33" t="s">
        <v>365</v>
      </c>
      <c r="B23" s="34"/>
      <c r="C23" s="33"/>
      <c r="D23" s="33" t="s">
        <v>332</v>
      </c>
      <c r="E23" s="35"/>
      <c r="F23" s="36"/>
      <c r="G23" s="167"/>
      <c r="H23" s="33"/>
      <c r="I23" s="181">
        <f>SUM(I24:I29)</f>
        <v>70102.87</v>
      </c>
      <c r="J23" s="37">
        <f t="shared" si="0"/>
        <v>0</v>
      </c>
      <c r="K23" s="37"/>
      <c r="L23" s="37"/>
    </row>
    <row r="24" spans="1:12" ht="33" hidden="1" customHeight="1">
      <c r="A24" s="17" t="s">
        <v>1673</v>
      </c>
      <c r="B24" s="19" t="s">
        <v>1014</v>
      </c>
      <c r="C24" s="17" t="s">
        <v>26</v>
      </c>
      <c r="D24" s="38" t="s">
        <v>1015</v>
      </c>
      <c r="E24" s="18" t="s">
        <v>31</v>
      </c>
      <c r="F24" s="39">
        <f>'MEMORIA DE CÁLCULO ADITIVOS'!F33</f>
        <v>3</v>
      </c>
      <c r="G24" s="39">
        <f>CPU!J386</f>
        <v>1368.69</v>
      </c>
      <c r="H24" s="39">
        <f t="shared" ref="H24:H29" si="11">TRUNC(G24 * (1 + 28.82 / 100), 2)</f>
        <v>1763.14</v>
      </c>
      <c r="I24" s="182">
        <f t="shared" ref="I24:I29" si="12">TRUNC(F24 * H24, 2)</f>
        <v>5289.42</v>
      </c>
      <c r="J24" s="37">
        <f t="shared" si="0"/>
        <v>4106.07</v>
      </c>
    </row>
    <row r="25" spans="1:12" ht="33" hidden="1" customHeight="1">
      <c r="A25" s="17" t="s">
        <v>1674</v>
      </c>
      <c r="B25" s="19" t="s">
        <v>1028</v>
      </c>
      <c r="C25" s="17" t="s">
        <v>26</v>
      </c>
      <c r="D25" s="38" t="s">
        <v>1029</v>
      </c>
      <c r="E25" s="18" t="s">
        <v>24</v>
      </c>
      <c r="F25" s="39">
        <f>'MEMORIA DE CÁLCULO ADITIVOS'!F35</f>
        <v>260.41000000000003</v>
      </c>
      <c r="G25" s="39">
        <f>CPU!J408</f>
        <v>80.180000000000007</v>
      </c>
      <c r="H25" s="39">
        <f t="shared" si="11"/>
        <v>103.28</v>
      </c>
      <c r="I25" s="182">
        <f t="shared" si="12"/>
        <v>26895.14</v>
      </c>
      <c r="J25" s="37">
        <f t="shared" si="0"/>
        <v>20879.669999999998</v>
      </c>
    </row>
    <row r="26" spans="1:12" ht="21" hidden="1" customHeight="1">
      <c r="A26" s="17" t="s">
        <v>1675</v>
      </c>
      <c r="B26" s="19" t="s">
        <v>1030</v>
      </c>
      <c r="C26" s="17" t="s">
        <v>26</v>
      </c>
      <c r="D26" s="38" t="s">
        <v>1031</v>
      </c>
      <c r="E26" s="18" t="s">
        <v>24</v>
      </c>
      <c r="F26" s="39">
        <f>'MEMORIA DE CÁLCULO ADITIVOS'!F37</f>
        <v>260.41000000000003</v>
      </c>
      <c r="G26" s="39">
        <f>CPU!J422</f>
        <v>26.08</v>
      </c>
      <c r="H26" s="39">
        <f t="shared" si="11"/>
        <v>33.590000000000003</v>
      </c>
      <c r="I26" s="182">
        <f t="shared" si="12"/>
        <v>8747.17</v>
      </c>
      <c r="J26" s="37">
        <f t="shared" si="0"/>
        <v>6791.49</v>
      </c>
      <c r="K26" s="173"/>
    </row>
    <row r="27" spans="1:12" ht="21" hidden="1" customHeight="1">
      <c r="A27" s="17" t="s">
        <v>1676</v>
      </c>
      <c r="B27" s="19" t="s">
        <v>1035</v>
      </c>
      <c r="C27" s="17" t="s">
        <v>26</v>
      </c>
      <c r="D27" s="38" t="s">
        <v>1036</v>
      </c>
      <c r="E27" s="18" t="s">
        <v>24</v>
      </c>
      <c r="F27" s="39">
        <f>'MEMORIA DE CÁLCULO ADITIVOS'!F39</f>
        <v>260.41000000000003</v>
      </c>
      <c r="G27" s="39">
        <f>CPU!J431</f>
        <v>50.61</v>
      </c>
      <c r="H27" s="39">
        <f t="shared" si="11"/>
        <v>65.19</v>
      </c>
      <c r="I27" s="182">
        <f t="shared" si="12"/>
        <v>16976.12</v>
      </c>
      <c r="J27" s="37">
        <f t="shared" si="0"/>
        <v>13179.35</v>
      </c>
    </row>
    <row r="28" spans="1:12" ht="21" hidden="1" customHeight="1">
      <c r="A28" s="17" t="s">
        <v>1677</v>
      </c>
      <c r="B28" s="19" t="s">
        <v>308</v>
      </c>
      <c r="C28" s="17" t="s">
        <v>26</v>
      </c>
      <c r="D28" s="38" t="s">
        <v>1038</v>
      </c>
      <c r="E28" s="18" t="s">
        <v>30</v>
      </c>
      <c r="F28" s="39">
        <f>'MEMORIA DE CÁLCULO ADITIVOS'!F41</f>
        <v>79</v>
      </c>
      <c r="G28" s="39">
        <f>CPU!J440</f>
        <v>25.96</v>
      </c>
      <c r="H28" s="39">
        <f t="shared" si="11"/>
        <v>33.44</v>
      </c>
      <c r="I28" s="182">
        <f t="shared" si="12"/>
        <v>2641.76</v>
      </c>
      <c r="J28" s="37">
        <f t="shared" si="0"/>
        <v>2050.84</v>
      </c>
    </row>
    <row r="29" spans="1:12" ht="38.25" customHeight="1">
      <c r="A29" s="17" t="s">
        <v>1678</v>
      </c>
      <c r="B29" s="19">
        <v>84093</v>
      </c>
      <c r="C29" s="17" t="str">
        <f>C28</f>
        <v>SINAPI</v>
      </c>
      <c r="D29" s="38" t="s">
        <v>1679</v>
      </c>
      <c r="E29" s="18" t="s">
        <v>30</v>
      </c>
      <c r="F29" s="39">
        <f>'MEMORIA DE CÁLCULO ADITIVOS'!F43</f>
        <v>178</v>
      </c>
      <c r="G29" s="39">
        <f>41.91*L10</f>
        <v>41.670454567810822</v>
      </c>
      <c r="H29" s="39">
        <f t="shared" si="11"/>
        <v>53.67</v>
      </c>
      <c r="I29" s="182">
        <f t="shared" si="12"/>
        <v>9553.26</v>
      </c>
      <c r="J29" s="164">
        <f t="shared" si="0"/>
        <v>7417.34</v>
      </c>
    </row>
    <row r="30" spans="1:12" s="16" customFormat="1" ht="21" hidden="1" customHeight="1">
      <c r="A30" s="33" t="s">
        <v>373</v>
      </c>
      <c r="B30" s="34"/>
      <c r="C30" s="33"/>
      <c r="D30" s="33" t="s">
        <v>333</v>
      </c>
      <c r="E30" s="35"/>
      <c r="F30" s="36"/>
      <c r="G30" s="167"/>
      <c r="H30" s="33"/>
      <c r="I30" s="181">
        <f>I31</f>
        <v>736.2</v>
      </c>
      <c r="J30" s="37">
        <f t="shared" si="0"/>
        <v>0</v>
      </c>
      <c r="K30" s="37"/>
      <c r="L30" s="37"/>
    </row>
    <row r="31" spans="1:12" ht="21" hidden="1" customHeight="1">
      <c r="A31" s="17" t="s">
        <v>374</v>
      </c>
      <c r="B31" s="19" t="s">
        <v>375</v>
      </c>
      <c r="C31" s="17" t="s">
        <v>26</v>
      </c>
      <c r="D31" s="38" t="s">
        <v>1039</v>
      </c>
      <c r="E31" s="18" t="s">
        <v>24</v>
      </c>
      <c r="F31" s="39">
        <f>'MEMORIA DE CÁLCULO ADITIVOS'!F46</f>
        <v>45</v>
      </c>
      <c r="G31" s="39">
        <f>CPU!J450</f>
        <v>12.7</v>
      </c>
      <c r="H31" s="39">
        <f t="shared" ref="H31" si="13">TRUNC(G31 * (1 + 28.82 / 100), 2)</f>
        <v>16.36</v>
      </c>
      <c r="I31" s="182">
        <f t="shared" ref="I31" si="14">TRUNC(F31 * H31, 2)</f>
        <v>736.2</v>
      </c>
      <c r="J31" s="37">
        <f t="shared" si="0"/>
        <v>571.5</v>
      </c>
    </row>
    <row r="32" spans="1:12" s="16" customFormat="1" ht="21" hidden="1" customHeight="1">
      <c r="A32" s="33" t="s">
        <v>376</v>
      </c>
      <c r="B32" s="34"/>
      <c r="C32" s="33"/>
      <c r="D32" s="33" t="s">
        <v>887</v>
      </c>
      <c r="E32" s="35"/>
      <c r="F32" s="36"/>
      <c r="G32" s="167"/>
      <c r="H32" s="33"/>
      <c r="I32" s="181">
        <f>SUM(I33:I36)</f>
        <v>13154.4</v>
      </c>
      <c r="J32" s="37">
        <f t="shared" si="0"/>
        <v>0</v>
      </c>
      <c r="K32" s="37"/>
      <c r="L32" s="37"/>
    </row>
    <row r="33" spans="1:12" ht="21" hidden="1" customHeight="1">
      <c r="A33" s="17" t="s">
        <v>377</v>
      </c>
      <c r="B33" s="19" t="s">
        <v>615</v>
      </c>
      <c r="C33" s="17" t="s">
        <v>26</v>
      </c>
      <c r="D33" s="38" t="s">
        <v>1040</v>
      </c>
      <c r="E33" s="18" t="s">
        <v>24</v>
      </c>
      <c r="F33" s="39">
        <f>'MEMORIA DE CÁLCULO ADITIVOS'!F49</f>
        <v>320.66000000000003</v>
      </c>
      <c r="G33" s="39">
        <f>CPU!J456</f>
        <v>5.15</v>
      </c>
      <c r="H33" s="39">
        <f t="shared" ref="H33:H36" si="15">TRUNC(G33 * (1 + 28.82 / 100), 2)</f>
        <v>6.63</v>
      </c>
      <c r="I33" s="182">
        <f t="shared" ref="I33:I36" si="16">TRUNC(F33 * H33, 2)</f>
        <v>2125.9699999999998</v>
      </c>
      <c r="J33" s="37">
        <f t="shared" si="0"/>
        <v>1651.39</v>
      </c>
    </row>
    <row r="34" spans="1:12" ht="21" hidden="1" customHeight="1">
      <c r="A34" s="17" t="s">
        <v>378</v>
      </c>
      <c r="B34" s="19" t="s">
        <v>616</v>
      </c>
      <c r="C34" s="17" t="s">
        <v>26</v>
      </c>
      <c r="D34" s="38" t="s">
        <v>1041</v>
      </c>
      <c r="E34" s="18" t="s">
        <v>24</v>
      </c>
      <c r="F34" s="39">
        <f>'MEMORIA DE CÁLCULO ADITIVOS'!F51</f>
        <v>9</v>
      </c>
      <c r="G34" s="39">
        <f>CPU!J463</f>
        <v>6.66</v>
      </c>
      <c r="H34" s="39">
        <f t="shared" si="15"/>
        <v>8.57</v>
      </c>
      <c r="I34" s="182">
        <f t="shared" si="16"/>
        <v>77.13</v>
      </c>
      <c r="J34" s="37">
        <f t="shared" si="0"/>
        <v>59.94</v>
      </c>
      <c r="K34" s="173"/>
    </row>
    <row r="35" spans="1:12" ht="21" hidden="1" customHeight="1">
      <c r="A35" s="17" t="s">
        <v>381</v>
      </c>
      <c r="B35" s="19" t="s">
        <v>617</v>
      </c>
      <c r="C35" s="17" t="s">
        <v>26</v>
      </c>
      <c r="D35" s="38" t="s">
        <v>1879</v>
      </c>
      <c r="E35" s="18" t="s">
        <v>24</v>
      </c>
      <c r="F35" s="39">
        <f>'MEMORIA DE CÁLCULO ADITIVOS'!F53</f>
        <v>320.66000000000003</v>
      </c>
      <c r="G35" s="39">
        <f>CPU!J477</f>
        <v>25.79</v>
      </c>
      <c r="H35" s="39">
        <f t="shared" si="15"/>
        <v>33.22</v>
      </c>
      <c r="I35" s="182">
        <f t="shared" si="16"/>
        <v>10652.32</v>
      </c>
      <c r="J35" s="37">
        <f t="shared" si="0"/>
        <v>8269.82</v>
      </c>
    </row>
    <row r="36" spans="1:12" ht="21" hidden="1" customHeight="1">
      <c r="A36" s="17" t="s">
        <v>382</v>
      </c>
      <c r="B36" s="19" t="s">
        <v>617</v>
      </c>
      <c r="C36" s="17" t="s">
        <v>26</v>
      </c>
      <c r="D36" s="38" t="s">
        <v>1622</v>
      </c>
      <c r="E36" s="18" t="s">
        <v>24</v>
      </c>
      <c r="F36" s="39">
        <f>'MEMORIA DE CÁLCULO ADITIVOS'!F55</f>
        <v>9</v>
      </c>
      <c r="G36" s="39">
        <f>CPU!J484</f>
        <v>25.79</v>
      </c>
      <c r="H36" s="39">
        <f t="shared" si="15"/>
        <v>33.22</v>
      </c>
      <c r="I36" s="182">
        <f t="shared" si="16"/>
        <v>298.98</v>
      </c>
      <c r="J36" s="37">
        <f t="shared" si="0"/>
        <v>232.11</v>
      </c>
      <c r="K36" s="173"/>
    </row>
    <row r="37" spans="1:12" s="16" customFormat="1" ht="21" hidden="1" customHeight="1">
      <c r="A37" s="33" t="s">
        <v>386</v>
      </c>
      <c r="B37" s="34"/>
      <c r="C37" s="33"/>
      <c r="D37" s="33" t="s">
        <v>587</v>
      </c>
      <c r="E37" s="35"/>
      <c r="F37" s="36"/>
      <c r="G37" s="167"/>
      <c r="H37" s="33"/>
      <c r="I37" s="181">
        <f>I38</f>
        <v>6211.52</v>
      </c>
      <c r="J37" s="37">
        <f t="shared" si="0"/>
        <v>0</v>
      </c>
      <c r="K37" s="37"/>
      <c r="L37" s="37"/>
    </row>
    <row r="38" spans="1:12" s="16" customFormat="1" ht="21" hidden="1" customHeight="1">
      <c r="A38" s="33" t="s">
        <v>387</v>
      </c>
      <c r="B38" s="34"/>
      <c r="C38" s="33"/>
      <c r="D38" s="33" t="s">
        <v>388</v>
      </c>
      <c r="E38" s="35"/>
      <c r="F38" s="36"/>
      <c r="G38" s="167"/>
      <c r="H38" s="33"/>
      <c r="I38" s="181">
        <f>SUM(I39:I39)</f>
        <v>6211.52</v>
      </c>
      <c r="J38" s="37">
        <f t="shared" si="0"/>
        <v>0</v>
      </c>
      <c r="K38" s="37"/>
      <c r="L38" s="37"/>
    </row>
    <row r="39" spans="1:12" ht="33" hidden="1" customHeight="1">
      <c r="A39" s="17" t="s">
        <v>392</v>
      </c>
      <c r="B39" s="19" t="s">
        <v>625</v>
      </c>
      <c r="C39" s="17" t="s">
        <v>26</v>
      </c>
      <c r="D39" s="38" t="s">
        <v>1051</v>
      </c>
      <c r="E39" s="18" t="s">
        <v>24</v>
      </c>
      <c r="F39" s="39">
        <f>'MEMORIA DE CÁLCULO ADITIVOS'!F59</f>
        <v>112</v>
      </c>
      <c r="G39" s="39">
        <f>CPU!J537</f>
        <v>43.06</v>
      </c>
      <c r="H39" s="39">
        <f t="shared" ref="H39" si="17">TRUNC(G39 * (1 + 28.82 / 100), 2)</f>
        <v>55.46</v>
      </c>
      <c r="I39" s="182">
        <f t="shared" ref="I39" si="18">TRUNC(F39 * H39, 2)</f>
        <v>6211.52</v>
      </c>
      <c r="J39" s="37">
        <f t="shared" si="0"/>
        <v>4822.72</v>
      </c>
    </row>
    <row r="40" spans="1:12" s="16" customFormat="1" ht="21" hidden="1" customHeight="1">
      <c r="A40" s="33" t="s">
        <v>396</v>
      </c>
      <c r="B40" s="34"/>
      <c r="C40" s="33"/>
      <c r="D40" s="33" t="s">
        <v>588</v>
      </c>
      <c r="E40" s="35"/>
      <c r="F40" s="36"/>
      <c r="G40" s="167"/>
      <c r="H40" s="33"/>
      <c r="I40" s="181">
        <f>SUM(I41:I45)</f>
        <v>12759.06</v>
      </c>
      <c r="J40" s="37">
        <f t="shared" si="0"/>
        <v>0</v>
      </c>
      <c r="K40" s="37"/>
      <c r="L40" s="37"/>
    </row>
    <row r="41" spans="1:12" ht="21" hidden="1" customHeight="1">
      <c r="A41" s="17" t="s">
        <v>397</v>
      </c>
      <c r="B41" s="19" t="s">
        <v>627</v>
      </c>
      <c r="C41" s="17" t="s">
        <v>26</v>
      </c>
      <c r="D41" s="38" t="s">
        <v>626</v>
      </c>
      <c r="E41" s="18" t="s">
        <v>24</v>
      </c>
      <c r="F41" s="39">
        <f>'MEMORIA DE CÁLCULO ADITIVOS'!F62</f>
        <v>174.6</v>
      </c>
      <c r="G41" s="39">
        <f>CPU!J590</f>
        <v>17.04</v>
      </c>
      <c r="H41" s="39">
        <f t="shared" ref="H41:H45" si="19">TRUNC(G41 * (1 + 28.82 / 100), 2)</f>
        <v>21.95</v>
      </c>
      <c r="I41" s="182">
        <f t="shared" ref="I41:I45" si="20">TRUNC(F41 * H41, 2)</f>
        <v>3832.47</v>
      </c>
      <c r="J41" s="37">
        <f t="shared" si="0"/>
        <v>2975.18</v>
      </c>
    </row>
    <row r="42" spans="1:12" ht="21" hidden="1" customHeight="1">
      <c r="A42" s="17" t="s">
        <v>398</v>
      </c>
      <c r="B42" s="19" t="s">
        <v>627</v>
      </c>
      <c r="C42" s="17" t="s">
        <v>26</v>
      </c>
      <c r="D42" s="38" t="s">
        <v>1626</v>
      </c>
      <c r="E42" s="18" t="s">
        <v>24</v>
      </c>
      <c r="F42" s="39">
        <f>'MEMORIA DE CÁLCULO ADITIVOS'!F64</f>
        <v>9</v>
      </c>
      <c r="G42" s="39">
        <f>CPU!J598</f>
        <v>17.04</v>
      </c>
      <c r="H42" s="39">
        <f t="shared" si="19"/>
        <v>21.95</v>
      </c>
      <c r="I42" s="182">
        <f t="shared" si="20"/>
        <v>197.55</v>
      </c>
      <c r="J42" s="37">
        <f t="shared" si="0"/>
        <v>153.36000000000001</v>
      </c>
    </row>
    <row r="43" spans="1:12" ht="21" hidden="1" customHeight="1">
      <c r="A43" s="17" t="s">
        <v>399</v>
      </c>
      <c r="B43" s="19" t="s">
        <v>38</v>
      </c>
      <c r="C43" s="17" t="s">
        <v>26</v>
      </c>
      <c r="D43" s="38" t="s">
        <v>1058</v>
      </c>
      <c r="E43" s="18" t="s">
        <v>24</v>
      </c>
      <c r="F43" s="39">
        <f>'MEMORIA DE CÁLCULO ADITIVOS'!F66</f>
        <v>174.6</v>
      </c>
      <c r="G43" s="39">
        <f>CPU!J606</f>
        <v>16.93</v>
      </c>
      <c r="H43" s="39">
        <f t="shared" si="19"/>
        <v>21.8</v>
      </c>
      <c r="I43" s="182">
        <f t="shared" si="20"/>
        <v>3806.28</v>
      </c>
      <c r="J43" s="37">
        <f t="shared" si="0"/>
        <v>2955.97</v>
      </c>
    </row>
    <row r="44" spans="1:12" ht="21" hidden="1" customHeight="1">
      <c r="A44" s="17" t="s">
        <v>400</v>
      </c>
      <c r="B44" s="19" t="s">
        <v>628</v>
      </c>
      <c r="C44" s="17" t="s">
        <v>26</v>
      </c>
      <c r="D44" s="38" t="s">
        <v>1059</v>
      </c>
      <c r="E44" s="18" t="s">
        <v>24</v>
      </c>
      <c r="F44" s="39">
        <f>'MEMORIA DE CÁLCULO ADITIVOS'!F68</f>
        <v>9</v>
      </c>
      <c r="G44" s="39">
        <f>CPU!J613</f>
        <v>12.26</v>
      </c>
      <c r="H44" s="39">
        <f t="shared" si="19"/>
        <v>15.79</v>
      </c>
      <c r="I44" s="182">
        <f t="shared" si="20"/>
        <v>142.11000000000001</v>
      </c>
      <c r="J44" s="37">
        <f t="shared" si="0"/>
        <v>110.34</v>
      </c>
    </row>
    <row r="45" spans="1:12" ht="21" hidden="1" customHeight="1">
      <c r="A45" s="17" t="s">
        <v>402</v>
      </c>
      <c r="B45" s="19" t="s">
        <v>404</v>
      </c>
      <c r="C45" s="17" t="s">
        <v>26</v>
      </c>
      <c r="D45" s="38" t="s">
        <v>1061</v>
      </c>
      <c r="E45" s="18" t="s">
        <v>24</v>
      </c>
      <c r="F45" s="39">
        <f>'MEMORIA DE CÁLCULO ADITIVOS'!F70</f>
        <v>165.65</v>
      </c>
      <c r="G45" s="39">
        <f>CPU!J630</f>
        <v>22.41</v>
      </c>
      <c r="H45" s="39">
        <f t="shared" si="19"/>
        <v>28.86</v>
      </c>
      <c r="I45" s="182">
        <f t="shared" si="20"/>
        <v>4780.6499999999996</v>
      </c>
      <c r="J45" s="37">
        <f t="shared" si="0"/>
        <v>3712.21</v>
      </c>
    </row>
    <row r="46" spans="1:12" s="16" customFormat="1" ht="21" customHeight="1">
      <c r="A46" s="33" t="s">
        <v>405</v>
      </c>
      <c r="B46" s="34"/>
      <c r="C46" s="33"/>
      <c r="D46" s="33" t="s">
        <v>888</v>
      </c>
      <c r="E46" s="35"/>
      <c r="F46" s="36"/>
      <c r="G46" s="167"/>
      <c r="H46" s="33"/>
      <c r="I46" s="181" t="e">
        <f>SUM(I47:I61)</f>
        <v>#REF!</v>
      </c>
      <c r="J46" s="37">
        <f t="shared" si="0"/>
        <v>0</v>
      </c>
      <c r="K46" s="37"/>
      <c r="L46" s="37"/>
    </row>
    <row r="47" spans="1:12" s="16" customFormat="1" ht="28.5" customHeight="1">
      <c r="A47" s="166" t="s">
        <v>1690</v>
      </c>
      <c r="B47" s="168" t="s">
        <v>1680</v>
      </c>
      <c r="C47" s="169" t="s">
        <v>26</v>
      </c>
      <c r="D47" s="169" t="s">
        <v>1681</v>
      </c>
      <c r="E47" s="170" t="s">
        <v>31</v>
      </c>
      <c r="F47" s="171">
        <f>'MEMORIA DE CÁLCULO ADITIVOS'!F73</f>
        <v>1</v>
      </c>
      <c r="G47" s="171">
        <f>K47*$L$10</f>
        <v>111.39961178185457</v>
      </c>
      <c r="H47" s="39">
        <f t="shared" ref="H47:H51" si="21">TRUNC(G47 * (1 + 28.82 / 100), 2)</f>
        <v>143.5</v>
      </c>
      <c r="I47" s="182">
        <f t="shared" ref="I47:I61" si="22">TRUNC(F47 * H47, 2)</f>
        <v>143.5</v>
      </c>
      <c r="J47" s="164">
        <f t="shared" si="0"/>
        <v>111.39</v>
      </c>
      <c r="K47" s="37">
        <v>112.04</v>
      </c>
      <c r="L47" s="37"/>
    </row>
    <row r="48" spans="1:12" s="16" customFormat="1" ht="32.25" customHeight="1">
      <c r="A48" s="166" t="s">
        <v>1691</v>
      </c>
      <c r="B48" s="168" t="s">
        <v>1682</v>
      </c>
      <c r="C48" s="169" t="s">
        <v>26</v>
      </c>
      <c r="D48" s="169" t="s">
        <v>1683</v>
      </c>
      <c r="E48" s="170" t="s">
        <v>31</v>
      </c>
      <c r="F48" s="171">
        <f>'MEMORIA DE CÁLCULO ADITIVOS'!F74</f>
        <v>1</v>
      </c>
      <c r="G48" s="171">
        <f t="shared" ref="G48:G51" si="23">K48*$L$10</f>
        <v>207.55684540755215</v>
      </c>
      <c r="H48" s="39">
        <f t="shared" si="21"/>
        <v>267.37</v>
      </c>
      <c r="I48" s="182">
        <f t="shared" si="22"/>
        <v>267.37</v>
      </c>
      <c r="J48" s="164">
        <f t="shared" si="0"/>
        <v>207.55</v>
      </c>
      <c r="K48" s="37">
        <v>208.75</v>
      </c>
      <c r="L48" s="37"/>
    </row>
    <row r="49" spans="1:12" s="16" customFormat="1" ht="56.25" customHeight="1">
      <c r="A49" s="166" t="s">
        <v>1692</v>
      </c>
      <c r="B49" s="168" t="s">
        <v>1684</v>
      </c>
      <c r="C49" s="169" t="s">
        <v>26</v>
      </c>
      <c r="D49" s="169" t="s">
        <v>1685</v>
      </c>
      <c r="E49" s="170" t="s">
        <v>31</v>
      </c>
      <c r="F49" s="171">
        <f>'MEMORIA DE CÁLCULO ADITIVOS'!F75</f>
        <v>12</v>
      </c>
      <c r="G49" s="171">
        <f t="shared" si="23"/>
        <v>38.260059455246015</v>
      </c>
      <c r="H49" s="39">
        <f t="shared" si="21"/>
        <v>49.28</v>
      </c>
      <c r="I49" s="182">
        <f t="shared" si="22"/>
        <v>591.36</v>
      </c>
      <c r="J49" s="164">
        <f t="shared" si="0"/>
        <v>459.12</v>
      </c>
      <c r="K49" s="37">
        <v>38.479999999999997</v>
      </c>
      <c r="L49" s="37"/>
    </row>
    <row r="50" spans="1:12" s="16" customFormat="1" ht="42.75" customHeight="1">
      <c r="A50" s="166" t="s">
        <v>1693</v>
      </c>
      <c r="B50" s="168" t="s">
        <v>1686</v>
      </c>
      <c r="C50" s="169" t="s">
        <v>26</v>
      </c>
      <c r="D50" s="169" t="s">
        <v>1687</v>
      </c>
      <c r="E50" s="170" t="s">
        <v>31</v>
      </c>
      <c r="F50" s="171">
        <f>'MEMORIA DE CÁLCULO ADITIVOS'!F76</f>
        <v>15</v>
      </c>
      <c r="G50" s="171">
        <f t="shared" si="23"/>
        <v>23.14693825670809</v>
      </c>
      <c r="H50" s="39">
        <f t="shared" si="21"/>
        <v>29.81</v>
      </c>
      <c r="I50" s="182">
        <f t="shared" si="22"/>
        <v>447.15</v>
      </c>
      <c r="J50" s="164">
        <f t="shared" si="0"/>
        <v>347.2</v>
      </c>
      <c r="K50" s="37">
        <v>23.28</v>
      </c>
      <c r="L50" s="37"/>
    </row>
    <row r="51" spans="1:12" s="16" customFormat="1" ht="31.5" customHeight="1">
      <c r="A51" s="166" t="s">
        <v>1694</v>
      </c>
      <c r="B51" s="168" t="s">
        <v>1688</v>
      </c>
      <c r="C51" s="169" t="s">
        <v>26</v>
      </c>
      <c r="D51" s="169" t="s">
        <v>1689</v>
      </c>
      <c r="E51" s="170" t="s">
        <v>31</v>
      </c>
      <c r="F51" s="171">
        <f>'MEMORIA DE CÁLCULO ADITIVOS'!F77</f>
        <v>8</v>
      </c>
      <c r="G51" s="171">
        <f t="shared" si="23"/>
        <v>54.486779057886736</v>
      </c>
      <c r="H51" s="172">
        <f t="shared" si="21"/>
        <v>70.180000000000007</v>
      </c>
      <c r="I51" s="182">
        <f t="shared" si="22"/>
        <v>561.44000000000005</v>
      </c>
      <c r="J51" s="164">
        <f t="shared" si="0"/>
        <v>435.89</v>
      </c>
      <c r="K51" s="37">
        <v>54.8</v>
      </c>
      <c r="L51" s="37"/>
    </row>
    <row r="52" spans="1:12" ht="21" hidden="1" customHeight="1">
      <c r="A52" s="166" t="s">
        <v>1695</v>
      </c>
      <c r="B52" s="19" t="s">
        <v>1130</v>
      </c>
      <c r="C52" s="17" t="s">
        <v>26</v>
      </c>
      <c r="D52" s="38" t="s">
        <v>1131</v>
      </c>
      <c r="E52" s="18" t="s">
        <v>31</v>
      </c>
      <c r="F52" s="171">
        <f>'MEMORIA DE CÁLCULO ADITIVOS'!F78</f>
        <v>5</v>
      </c>
      <c r="G52" s="39">
        <f>CPU!J815</f>
        <v>18.61</v>
      </c>
      <c r="H52" s="39">
        <f>TRUNC(G52 * (1 + 28.82 / 100), 2)</f>
        <v>23.97</v>
      </c>
      <c r="I52" s="182">
        <f t="shared" si="22"/>
        <v>119.85</v>
      </c>
      <c r="J52" s="37">
        <f t="shared" si="0"/>
        <v>93.05</v>
      </c>
    </row>
    <row r="53" spans="1:12" ht="21" hidden="1" customHeight="1">
      <c r="A53" s="166" t="s">
        <v>1696</v>
      </c>
      <c r="B53" s="19" t="s">
        <v>1074</v>
      </c>
      <c r="C53" s="17" t="s">
        <v>26</v>
      </c>
      <c r="D53" s="38" t="s">
        <v>1075</v>
      </c>
      <c r="E53" s="18" t="s">
        <v>30</v>
      </c>
      <c r="F53" s="171">
        <f>'MEMORIA DE CÁLCULO ADITIVOS'!F79</f>
        <v>72</v>
      </c>
      <c r="G53" s="39">
        <f>CPU!J671</f>
        <v>17.66</v>
      </c>
      <c r="H53" s="39">
        <f t="shared" ref="H53:H61" si="24">TRUNC(G53 * (1 + 28.82 / 100), 2)</f>
        <v>22.74</v>
      </c>
      <c r="I53" s="182">
        <f t="shared" si="22"/>
        <v>1637.28</v>
      </c>
      <c r="J53" s="37">
        <f t="shared" si="0"/>
        <v>1271.52</v>
      </c>
    </row>
    <row r="54" spans="1:12" ht="30" customHeight="1">
      <c r="A54" s="166" t="s">
        <v>1697</v>
      </c>
      <c r="B54" s="168" t="s">
        <v>1164</v>
      </c>
      <c r="C54" s="169" t="s">
        <v>26</v>
      </c>
      <c r="D54" s="169" t="s">
        <v>1705</v>
      </c>
      <c r="E54" s="170" t="s">
        <v>31</v>
      </c>
      <c r="F54" s="171" t="e">
        <f>'MEMORIA DE CÁLCULO ADITIVOS'!#REF!</f>
        <v>#REF!</v>
      </c>
      <c r="G54" s="171">
        <f t="shared" ref="G54:G61" si="25">K54*$L$10</f>
        <v>6209.1065303045825</v>
      </c>
      <c r="H54" s="39">
        <f t="shared" si="24"/>
        <v>7998.57</v>
      </c>
      <c r="I54" s="182" t="e">
        <f t="shared" si="22"/>
        <v>#REF!</v>
      </c>
      <c r="J54" s="164" t="e">
        <f t="shared" si="0"/>
        <v>#REF!</v>
      </c>
      <c r="K54" s="67">
        <v>6244.8</v>
      </c>
    </row>
    <row r="55" spans="1:12" ht="30" customHeight="1">
      <c r="A55" s="166" t="s">
        <v>1698</v>
      </c>
      <c r="B55" s="168" t="s">
        <v>1706</v>
      </c>
      <c r="C55" s="169" t="s">
        <v>26</v>
      </c>
      <c r="D55" s="169" t="s">
        <v>1707</v>
      </c>
      <c r="E55" s="170" t="s">
        <v>31</v>
      </c>
      <c r="F55" s="171">
        <f>'MEMORIA DE CÁLCULO ADITIVOS'!F80</f>
        <v>1</v>
      </c>
      <c r="G55" s="171">
        <f t="shared" si="25"/>
        <v>3256.9671038709675</v>
      </c>
      <c r="H55" s="39">
        <f t="shared" si="24"/>
        <v>4195.62</v>
      </c>
      <c r="I55" s="182">
        <f t="shared" si="22"/>
        <v>4195.62</v>
      </c>
      <c r="J55" s="164">
        <f t="shared" si="0"/>
        <v>3256.96</v>
      </c>
      <c r="K55" s="67">
        <v>3275.69</v>
      </c>
    </row>
    <row r="56" spans="1:12" ht="31.5" customHeight="1">
      <c r="A56" s="166" t="s">
        <v>1699</v>
      </c>
      <c r="B56" s="168" t="s">
        <v>1708</v>
      </c>
      <c r="C56" s="169" t="s">
        <v>26</v>
      </c>
      <c r="D56" s="169" t="s">
        <v>1709</v>
      </c>
      <c r="E56" s="170" t="s">
        <v>31</v>
      </c>
      <c r="F56" s="171">
        <f>'MEMORIA DE CÁLCULO ADITIVOS'!F81</f>
        <v>1</v>
      </c>
      <c r="G56" s="171">
        <f t="shared" si="25"/>
        <v>596.78931617016019</v>
      </c>
      <c r="H56" s="39">
        <f t="shared" si="24"/>
        <v>768.78</v>
      </c>
      <c r="I56" s="182">
        <f t="shared" si="22"/>
        <v>768.78</v>
      </c>
      <c r="J56" s="164">
        <f t="shared" si="0"/>
        <v>596.78</v>
      </c>
      <c r="K56" s="67">
        <v>600.22</v>
      </c>
    </row>
    <row r="57" spans="1:12" ht="32.25" customHeight="1">
      <c r="A57" s="166" t="s">
        <v>1700</v>
      </c>
      <c r="B57" s="168" t="s">
        <v>1710</v>
      </c>
      <c r="C57" s="169" t="s">
        <v>26</v>
      </c>
      <c r="D57" s="169" t="s">
        <v>1711</v>
      </c>
      <c r="E57" s="170" t="s">
        <v>31</v>
      </c>
      <c r="F57" s="171">
        <f>'MEMORIA DE CÁLCULO ADITIVOS'!F82</f>
        <v>1</v>
      </c>
      <c r="G57" s="171">
        <f t="shared" si="25"/>
        <v>1869.7118348028048</v>
      </c>
      <c r="H57" s="39">
        <f t="shared" si="24"/>
        <v>2408.56</v>
      </c>
      <c r="I57" s="182">
        <f t="shared" si="22"/>
        <v>2408.56</v>
      </c>
      <c r="J57" s="164">
        <f t="shared" si="0"/>
        <v>1869.71</v>
      </c>
      <c r="K57" s="67">
        <v>1880.46</v>
      </c>
    </row>
    <row r="58" spans="1:12" ht="19.5" customHeight="1">
      <c r="A58" s="166" t="s">
        <v>1701</v>
      </c>
      <c r="B58" s="168" t="s">
        <v>1712</v>
      </c>
      <c r="C58" s="169" t="s">
        <v>78</v>
      </c>
      <c r="D58" s="169" t="s">
        <v>1713</v>
      </c>
      <c r="E58" s="170" t="s">
        <v>31</v>
      </c>
      <c r="F58" s="171">
        <f>'MEMORIA DE CÁLCULO ADITIVOS'!F83</f>
        <v>1</v>
      </c>
      <c r="G58" s="171">
        <f t="shared" si="25"/>
        <v>1183.5164753318202</v>
      </c>
      <c r="H58" s="39">
        <f t="shared" si="24"/>
        <v>1524.6</v>
      </c>
      <c r="I58" s="182">
        <f t="shared" si="22"/>
        <v>1524.6</v>
      </c>
      <c r="J58" s="164">
        <f t="shared" si="0"/>
        <v>1183.51</v>
      </c>
      <c r="K58" s="67">
        <v>1190.32</v>
      </c>
    </row>
    <row r="59" spans="1:12" ht="18" customHeight="1">
      <c r="A59" s="166" t="s">
        <v>1702</v>
      </c>
      <c r="B59" s="168" t="s">
        <v>1714</v>
      </c>
      <c r="C59" s="169" t="s">
        <v>78</v>
      </c>
      <c r="D59" s="169" t="s">
        <v>1715</v>
      </c>
      <c r="E59" s="170" t="s">
        <v>31</v>
      </c>
      <c r="F59" s="171">
        <f>'MEMORIA DE CÁLCULO ADITIVOS'!F84</f>
        <v>2</v>
      </c>
      <c r="G59" s="171">
        <f t="shared" si="25"/>
        <v>60.412713422576608</v>
      </c>
      <c r="H59" s="39">
        <f t="shared" si="24"/>
        <v>77.819999999999993</v>
      </c>
      <c r="I59" s="182">
        <f t="shared" si="22"/>
        <v>155.63999999999999</v>
      </c>
      <c r="J59" s="164">
        <f t="shared" si="0"/>
        <v>120.82</v>
      </c>
      <c r="K59" s="67">
        <v>60.76</v>
      </c>
    </row>
    <row r="60" spans="1:12" ht="30" customHeight="1">
      <c r="A60" s="166" t="s">
        <v>1703</v>
      </c>
      <c r="B60" s="168" t="s">
        <v>1716</v>
      </c>
      <c r="C60" s="169" t="s">
        <v>23</v>
      </c>
      <c r="D60" s="169" t="s">
        <v>1717</v>
      </c>
      <c r="E60" s="170" t="s">
        <v>1718</v>
      </c>
      <c r="F60" s="171">
        <f>'MEMORIA DE CÁLCULO ADITIVOS'!F85</f>
        <v>1</v>
      </c>
      <c r="G60" s="171">
        <f t="shared" si="25"/>
        <v>618.58402779331493</v>
      </c>
      <c r="H60" s="39">
        <f t="shared" si="24"/>
        <v>796.85</v>
      </c>
      <c r="I60" s="182">
        <f t="shared" si="22"/>
        <v>796.85</v>
      </c>
      <c r="J60" s="164">
        <f t="shared" si="0"/>
        <v>618.58000000000004</v>
      </c>
      <c r="K60" s="67">
        <v>622.14</v>
      </c>
    </row>
    <row r="61" spans="1:12" ht="21" customHeight="1">
      <c r="A61" s="166" t="s">
        <v>1704</v>
      </c>
      <c r="B61" s="168" t="s">
        <v>1719</v>
      </c>
      <c r="C61" s="169" t="s">
        <v>23</v>
      </c>
      <c r="D61" s="169" t="s">
        <v>1720</v>
      </c>
      <c r="E61" s="170" t="s">
        <v>31</v>
      </c>
      <c r="F61" s="171">
        <f>'MEMORIA DE CÁLCULO ADITIVOS'!F86</f>
        <v>1</v>
      </c>
      <c r="G61" s="171">
        <f t="shared" si="25"/>
        <v>26096.015287530419</v>
      </c>
      <c r="H61" s="39">
        <f t="shared" si="24"/>
        <v>33616.879999999997</v>
      </c>
      <c r="I61" s="182">
        <f t="shared" si="22"/>
        <v>33616.879999999997</v>
      </c>
      <c r="J61" s="164">
        <f t="shared" si="0"/>
        <v>26096.01</v>
      </c>
      <c r="K61" s="67">
        <v>26246.03</v>
      </c>
    </row>
    <row r="62" spans="1:12" s="16" customFormat="1" ht="21" hidden="1" customHeight="1">
      <c r="A62" s="33" t="s">
        <v>432</v>
      </c>
      <c r="B62" s="34"/>
      <c r="C62" s="33"/>
      <c r="D62" s="33" t="s">
        <v>890</v>
      </c>
      <c r="E62" s="35"/>
      <c r="F62" s="36"/>
      <c r="G62" s="167"/>
      <c r="H62" s="33"/>
      <c r="I62" s="181">
        <f>SUM(I63:I66)</f>
        <v>357.91999999999996</v>
      </c>
      <c r="J62" s="37">
        <f t="shared" si="0"/>
        <v>0</v>
      </c>
      <c r="K62" s="37"/>
      <c r="L62" s="37"/>
    </row>
    <row r="63" spans="1:12" ht="21" hidden="1" customHeight="1">
      <c r="A63" s="17" t="s">
        <v>433</v>
      </c>
      <c r="B63" s="19" t="s">
        <v>647</v>
      </c>
      <c r="C63" s="17" t="s">
        <v>26</v>
      </c>
      <c r="D63" s="38" t="s">
        <v>439</v>
      </c>
      <c r="E63" s="18" t="s">
        <v>31</v>
      </c>
      <c r="F63" s="39">
        <f>'MEMORIA DE CÁLCULO ADITIVOS'!F89</f>
        <v>1</v>
      </c>
      <c r="G63" s="39">
        <f>CPU!J1203</f>
        <v>200.56</v>
      </c>
      <c r="H63" s="39">
        <f t="shared" ref="H63:H66" si="26">TRUNC(G63 * (1 + 28.82 / 100), 2)</f>
        <v>258.36</v>
      </c>
      <c r="I63" s="182">
        <f t="shared" ref="I63:I66" si="27">TRUNC(F63 * H63, 2)</f>
        <v>258.36</v>
      </c>
      <c r="J63" s="37">
        <f t="shared" si="0"/>
        <v>200.56</v>
      </c>
    </row>
    <row r="64" spans="1:12" ht="21" hidden="1" customHeight="1">
      <c r="A64" s="17" t="s">
        <v>434</v>
      </c>
      <c r="B64" s="19" t="s">
        <v>451</v>
      </c>
      <c r="C64" s="17" t="s">
        <v>26</v>
      </c>
      <c r="D64" s="38" t="s">
        <v>648</v>
      </c>
      <c r="E64" s="18" t="s">
        <v>31</v>
      </c>
      <c r="F64" s="39">
        <f>'MEMORIA DE CÁLCULO ADITIVOS'!F90</f>
        <v>1</v>
      </c>
      <c r="G64" s="39">
        <f>CPU!J1211</f>
        <v>30.4</v>
      </c>
      <c r="H64" s="39">
        <f t="shared" si="26"/>
        <v>39.159999999999997</v>
      </c>
      <c r="I64" s="182">
        <f t="shared" si="27"/>
        <v>39.159999999999997</v>
      </c>
      <c r="J64" s="37">
        <f t="shared" si="0"/>
        <v>30.4</v>
      </c>
    </row>
    <row r="65" spans="1:12" ht="33" hidden="1" customHeight="1">
      <c r="A65" s="17" t="s">
        <v>435</v>
      </c>
      <c r="B65" s="19" t="s">
        <v>649</v>
      </c>
      <c r="C65" s="17" t="s">
        <v>26</v>
      </c>
      <c r="D65" s="38" t="s">
        <v>650</v>
      </c>
      <c r="E65" s="18" t="s">
        <v>24</v>
      </c>
      <c r="F65" s="39">
        <f>'MEMORIA DE CÁLCULO ADITIVOS'!F91</f>
        <v>1</v>
      </c>
      <c r="G65" s="39">
        <f>CPU!J1218</f>
        <v>16.45</v>
      </c>
      <c r="H65" s="39">
        <f t="shared" si="26"/>
        <v>21.19</v>
      </c>
      <c r="I65" s="182">
        <f t="shared" si="27"/>
        <v>21.19</v>
      </c>
      <c r="J65" s="37">
        <f t="shared" si="0"/>
        <v>16.45</v>
      </c>
    </row>
    <row r="66" spans="1:12" ht="21" hidden="1" customHeight="1">
      <c r="A66" s="17" t="s">
        <v>436</v>
      </c>
      <c r="B66" s="19" t="s">
        <v>463</v>
      </c>
      <c r="C66" s="17" t="s">
        <v>23</v>
      </c>
      <c r="D66" s="38" t="s">
        <v>651</v>
      </c>
      <c r="E66" s="18" t="s">
        <v>31</v>
      </c>
      <c r="F66" s="39">
        <f>'MEMORIA DE CÁLCULO ADITIVOS'!F92</f>
        <v>1</v>
      </c>
      <c r="G66" s="39">
        <f>CPU!J1229</f>
        <v>30.44</v>
      </c>
      <c r="H66" s="39">
        <f t="shared" si="26"/>
        <v>39.21</v>
      </c>
      <c r="I66" s="182">
        <f t="shared" si="27"/>
        <v>39.21</v>
      </c>
      <c r="J66" s="37">
        <f t="shared" si="0"/>
        <v>30.44</v>
      </c>
    </row>
    <row r="67" spans="1:12" s="16" customFormat="1" ht="21" hidden="1" customHeight="1">
      <c r="A67" s="33" t="s">
        <v>437</v>
      </c>
      <c r="B67" s="34"/>
      <c r="C67" s="33"/>
      <c r="D67" s="33" t="s">
        <v>891</v>
      </c>
      <c r="E67" s="35"/>
      <c r="F67" s="36"/>
      <c r="G67" s="167"/>
      <c r="H67" s="33"/>
      <c r="I67" s="181">
        <f>I68+I73+I77+I81</f>
        <v>10554.01</v>
      </c>
      <c r="J67" s="37">
        <f t="shared" si="0"/>
        <v>0</v>
      </c>
      <c r="K67" s="37"/>
      <c r="L67" s="37"/>
    </row>
    <row r="68" spans="1:12" s="16" customFormat="1" ht="21" hidden="1" customHeight="1">
      <c r="A68" s="33" t="s">
        <v>438</v>
      </c>
      <c r="B68" s="34"/>
      <c r="C68" s="33"/>
      <c r="D68" s="33" t="s">
        <v>1632</v>
      </c>
      <c r="E68" s="35"/>
      <c r="F68" s="36"/>
      <c r="G68" s="167"/>
      <c r="H68" s="33"/>
      <c r="I68" s="181">
        <f>SUM(I69:I72)</f>
        <v>1453.62</v>
      </c>
      <c r="J68" s="37">
        <f t="shared" si="0"/>
        <v>0</v>
      </c>
      <c r="K68" s="37"/>
      <c r="L68" s="37"/>
    </row>
    <row r="69" spans="1:12" ht="33" hidden="1" customHeight="1">
      <c r="A69" s="17" t="s">
        <v>1307</v>
      </c>
      <c r="B69" s="19" t="s">
        <v>652</v>
      </c>
      <c r="C69" s="17" t="s">
        <v>26</v>
      </c>
      <c r="D69" s="38" t="s">
        <v>1308</v>
      </c>
      <c r="E69" s="18" t="s">
        <v>31</v>
      </c>
      <c r="F69" s="39">
        <f>'MEMORIA DE CÁLCULO ADITIVOS'!F96</f>
        <v>2</v>
      </c>
      <c r="G69" s="39">
        <f>CPU!J1236</f>
        <v>413.03</v>
      </c>
      <c r="H69" s="39">
        <f t="shared" ref="H69:H72" si="28">TRUNC(G69 * (1 + 28.82 / 100), 2)</f>
        <v>532.05999999999995</v>
      </c>
      <c r="I69" s="182">
        <f t="shared" ref="I69:I72" si="29">TRUNC(F69 * H69, 2)</f>
        <v>1064.1199999999999</v>
      </c>
      <c r="J69" s="37">
        <f t="shared" si="0"/>
        <v>826.06</v>
      </c>
    </row>
    <row r="70" spans="1:12" ht="21" hidden="1" customHeight="1">
      <c r="A70" s="17" t="s">
        <v>1321</v>
      </c>
      <c r="B70" s="19" t="s">
        <v>445</v>
      </c>
      <c r="C70" s="17" t="s">
        <v>26</v>
      </c>
      <c r="D70" s="38" t="s">
        <v>1322</v>
      </c>
      <c r="E70" s="18" t="s">
        <v>31</v>
      </c>
      <c r="F70" s="39">
        <f>'MEMORIA DE CÁLCULO ADITIVOS'!F97</f>
        <v>1</v>
      </c>
      <c r="G70" s="39">
        <f>CPU!J1258</f>
        <v>14.19</v>
      </c>
      <c r="H70" s="39">
        <f t="shared" si="28"/>
        <v>18.27</v>
      </c>
      <c r="I70" s="182">
        <f t="shared" si="29"/>
        <v>18.27</v>
      </c>
      <c r="J70" s="37">
        <f t="shared" ref="J70:J86" si="30">TRUNC(F70*G70,2)</f>
        <v>14.19</v>
      </c>
    </row>
    <row r="71" spans="1:12" ht="21" hidden="1" customHeight="1">
      <c r="A71" s="17" t="s">
        <v>1633</v>
      </c>
      <c r="B71" s="19" t="s">
        <v>445</v>
      </c>
      <c r="C71" s="17" t="s">
        <v>26</v>
      </c>
      <c r="D71" s="38" t="s">
        <v>1634</v>
      </c>
      <c r="E71" s="18" t="s">
        <v>31</v>
      </c>
      <c r="F71" s="39">
        <f>'MEMORIA DE CÁLCULO ADITIVOS'!F98</f>
        <v>1</v>
      </c>
      <c r="G71" s="39">
        <f>CPU!J1264</f>
        <v>14.19</v>
      </c>
      <c r="H71" s="39">
        <f t="shared" si="28"/>
        <v>18.27</v>
      </c>
      <c r="I71" s="182">
        <f t="shared" si="29"/>
        <v>18.27</v>
      </c>
      <c r="J71" s="37">
        <f t="shared" si="30"/>
        <v>14.19</v>
      </c>
    </row>
    <row r="72" spans="1:12" ht="21" hidden="1" customHeight="1">
      <c r="A72" s="17" t="s">
        <v>1323</v>
      </c>
      <c r="B72" s="19" t="s">
        <v>654</v>
      </c>
      <c r="C72" s="17" t="s">
        <v>23</v>
      </c>
      <c r="D72" s="38" t="s">
        <v>1324</v>
      </c>
      <c r="E72" s="18" t="s">
        <v>562</v>
      </c>
      <c r="F72" s="39">
        <f>'MEMORIA DE CÁLCULO ADITIVOS'!F99</f>
        <v>2</v>
      </c>
      <c r="G72" s="39">
        <f>CPU!J1276</f>
        <v>137</v>
      </c>
      <c r="H72" s="39">
        <f t="shared" si="28"/>
        <v>176.48</v>
      </c>
      <c r="I72" s="182">
        <f t="shared" si="29"/>
        <v>352.96</v>
      </c>
      <c r="J72" s="37">
        <f t="shared" si="30"/>
        <v>274</v>
      </c>
    </row>
    <row r="73" spans="1:12" s="16" customFormat="1" ht="21" hidden="1" customHeight="1">
      <c r="A73" s="33" t="s">
        <v>440</v>
      </c>
      <c r="B73" s="34"/>
      <c r="C73" s="33"/>
      <c r="D73" s="33" t="s">
        <v>655</v>
      </c>
      <c r="E73" s="35"/>
      <c r="F73" s="36"/>
      <c r="G73" s="167"/>
      <c r="H73" s="33"/>
      <c r="I73" s="181">
        <f>SUM(I74:I76)</f>
        <v>1805.55</v>
      </c>
      <c r="J73" s="37">
        <f t="shared" si="30"/>
        <v>0</v>
      </c>
      <c r="K73" s="37"/>
      <c r="L73" s="37"/>
    </row>
    <row r="74" spans="1:12" ht="21" hidden="1" customHeight="1">
      <c r="A74" s="17" t="s">
        <v>1339</v>
      </c>
      <c r="B74" s="19" t="s">
        <v>656</v>
      </c>
      <c r="C74" s="17" t="s">
        <v>26</v>
      </c>
      <c r="D74" s="38" t="s">
        <v>1340</v>
      </c>
      <c r="E74" s="18" t="s">
        <v>30</v>
      </c>
      <c r="F74" s="39">
        <f>'MEMORIA DE CÁLCULO ADITIVOS'!F103</f>
        <v>150</v>
      </c>
      <c r="G74" s="39">
        <f>CPU!J1340</f>
        <v>9.14</v>
      </c>
      <c r="H74" s="39">
        <f t="shared" ref="H74:H76" si="31">TRUNC(G74 * (1 + 28.82 / 100), 2)</f>
        <v>11.77</v>
      </c>
      <c r="I74" s="182">
        <f t="shared" ref="I74:I76" si="32">TRUNC(F74 * H74, 2)</f>
        <v>1765.5</v>
      </c>
      <c r="J74" s="37">
        <f t="shared" si="30"/>
        <v>1371</v>
      </c>
    </row>
    <row r="75" spans="1:12" ht="21" hidden="1" customHeight="1">
      <c r="A75" s="17" t="s">
        <v>1380</v>
      </c>
      <c r="B75" s="19" t="s">
        <v>1381</v>
      </c>
      <c r="C75" s="17" t="s">
        <v>26</v>
      </c>
      <c r="D75" s="38" t="s">
        <v>659</v>
      </c>
      <c r="E75" s="18" t="s">
        <v>31</v>
      </c>
      <c r="F75" s="39">
        <f>'MEMORIA DE CÁLCULO ADITIVOS'!F104</f>
        <v>2</v>
      </c>
      <c r="G75" s="39">
        <f>CPU!J1436</f>
        <v>9.92</v>
      </c>
      <c r="H75" s="39">
        <f t="shared" si="31"/>
        <v>12.77</v>
      </c>
      <c r="I75" s="182">
        <f t="shared" si="32"/>
        <v>25.54</v>
      </c>
      <c r="J75" s="37">
        <f t="shared" si="30"/>
        <v>19.84</v>
      </c>
    </row>
    <row r="76" spans="1:12" ht="21" hidden="1" customHeight="1">
      <c r="A76" s="17" t="s">
        <v>1382</v>
      </c>
      <c r="B76" s="19" t="s">
        <v>117</v>
      </c>
      <c r="C76" s="17" t="s">
        <v>26</v>
      </c>
      <c r="D76" s="38" t="s">
        <v>1383</v>
      </c>
      <c r="E76" s="18" t="s">
        <v>31</v>
      </c>
      <c r="F76" s="39">
        <f>'MEMORIA DE CÁLCULO ADITIVOS'!F105</f>
        <v>1</v>
      </c>
      <c r="G76" s="39">
        <f>CPU!J1444</f>
        <v>11.27</v>
      </c>
      <c r="H76" s="39">
        <f t="shared" si="31"/>
        <v>14.51</v>
      </c>
      <c r="I76" s="182">
        <f t="shared" si="32"/>
        <v>14.51</v>
      </c>
      <c r="J76" s="37">
        <f t="shared" si="30"/>
        <v>11.27</v>
      </c>
    </row>
    <row r="77" spans="1:12" s="16" customFormat="1" ht="21" hidden="1" customHeight="1">
      <c r="A77" s="33" t="s">
        <v>441</v>
      </c>
      <c r="B77" s="34"/>
      <c r="C77" s="33"/>
      <c r="D77" s="33" t="s">
        <v>1649</v>
      </c>
      <c r="E77" s="35"/>
      <c r="F77" s="36"/>
      <c r="G77" s="167"/>
      <c r="H77" s="33"/>
      <c r="I77" s="181">
        <f>SUM(I78:I80)</f>
        <v>3636</v>
      </c>
      <c r="J77" s="37">
        <f t="shared" si="30"/>
        <v>0</v>
      </c>
      <c r="K77" s="37"/>
      <c r="L77" s="37"/>
    </row>
    <row r="78" spans="1:12" ht="48" hidden="1" customHeight="1">
      <c r="A78" s="17" t="s">
        <v>1384</v>
      </c>
      <c r="B78" s="19" t="s">
        <v>32</v>
      </c>
      <c r="C78" s="17" t="s">
        <v>26</v>
      </c>
      <c r="D78" s="38" t="s">
        <v>1385</v>
      </c>
      <c r="E78" s="18" t="s">
        <v>30</v>
      </c>
      <c r="F78" s="39">
        <f>'MEMORIA DE CÁLCULO ADITIVOS'!F108</f>
        <v>200</v>
      </c>
      <c r="G78" s="39">
        <f>CPU!J1451</f>
        <v>2.81</v>
      </c>
      <c r="H78" s="39">
        <f t="shared" ref="H78:H80" si="33">TRUNC(G78 * (1 + 28.82 / 100), 2)</f>
        <v>3.61</v>
      </c>
      <c r="I78" s="182">
        <f t="shared" ref="I78:I80" si="34">TRUNC(F78 * H78, 2)</f>
        <v>722</v>
      </c>
      <c r="J78" s="37">
        <f t="shared" si="30"/>
        <v>562</v>
      </c>
    </row>
    <row r="79" spans="1:12" ht="48" hidden="1" customHeight="1">
      <c r="A79" s="17" t="s">
        <v>1388</v>
      </c>
      <c r="B79" s="19" t="s">
        <v>34</v>
      </c>
      <c r="C79" s="17" t="s">
        <v>26</v>
      </c>
      <c r="D79" s="38" t="s">
        <v>1389</v>
      </c>
      <c r="E79" s="18" t="s">
        <v>30</v>
      </c>
      <c r="F79" s="39">
        <f>'MEMORIA DE CÁLCULO ADITIVOS'!F109</f>
        <v>400</v>
      </c>
      <c r="G79" s="39">
        <f>CPU!J1459</f>
        <v>4.08</v>
      </c>
      <c r="H79" s="39">
        <f t="shared" si="33"/>
        <v>5.25</v>
      </c>
      <c r="I79" s="182">
        <f t="shared" si="34"/>
        <v>2100</v>
      </c>
      <c r="J79" s="37">
        <f t="shared" si="30"/>
        <v>1632</v>
      </c>
    </row>
    <row r="80" spans="1:12" ht="48" hidden="1" customHeight="1">
      <c r="A80" s="17" t="s">
        <v>1390</v>
      </c>
      <c r="B80" s="19" t="s">
        <v>448</v>
      </c>
      <c r="C80" s="17" t="s">
        <v>26</v>
      </c>
      <c r="D80" s="38" t="s">
        <v>1391</v>
      </c>
      <c r="E80" s="18" t="s">
        <v>30</v>
      </c>
      <c r="F80" s="39">
        <f>'MEMORIA DE CÁLCULO ADITIVOS'!F110</f>
        <v>100</v>
      </c>
      <c r="G80" s="39">
        <f>CPU!J1467</f>
        <v>6.32</v>
      </c>
      <c r="H80" s="39">
        <f t="shared" si="33"/>
        <v>8.14</v>
      </c>
      <c r="I80" s="182">
        <f t="shared" si="34"/>
        <v>814</v>
      </c>
      <c r="J80" s="37">
        <f t="shared" si="30"/>
        <v>632</v>
      </c>
    </row>
    <row r="81" spans="1:12" s="16" customFormat="1" ht="21" hidden="1" customHeight="1">
      <c r="A81" s="33" t="s">
        <v>442</v>
      </c>
      <c r="B81" s="34"/>
      <c r="C81" s="33"/>
      <c r="D81" s="33" t="s">
        <v>1650</v>
      </c>
      <c r="E81" s="35"/>
      <c r="F81" s="36"/>
      <c r="G81" s="167"/>
      <c r="H81" s="33"/>
      <c r="I81" s="181">
        <f>SUM(I82:I84)</f>
        <v>3658.84</v>
      </c>
      <c r="J81" s="37">
        <f t="shared" si="30"/>
        <v>0</v>
      </c>
      <c r="K81" s="37"/>
      <c r="L81" s="37"/>
    </row>
    <row r="82" spans="1:12" ht="21" hidden="1" customHeight="1">
      <c r="A82" s="17" t="s">
        <v>1432</v>
      </c>
      <c r="B82" s="19" t="s">
        <v>1433</v>
      </c>
      <c r="C82" s="17" t="s">
        <v>26</v>
      </c>
      <c r="D82" s="38" t="s">
        <v>1434</v>
      </c>
      <c r="E82" s="18" t="s">
        <v>31</v>
      </c>
      <c r="F82" s="39">
        <f>'MEMORIA DE CÁLCULO ADITIVOS'!F114</f>
        <v>1</v>
      </c>
      <c r="G82" s="39">
        <f>CPU!J1545</f>
        <v>27.74</v>
      </c>
      <c r="H82" s="39">
        <f t="shared" ref="H82:H84" si="35">TRUNC(G82 * (1 + 28.82 / 100), 2)</f>
        <v>35.729999999999997</v>
      </c>
      <c r="I82" s="182">
        <f t="shared" ref="I82:I84" si="36">TRUNC(F82 * H82, 2)</f>
        <v>35.729999999999997</v>
      </c>
      <c r="J82" s="37">
        <f t="shared" si="30"/>
        <v>27.74</v>
      </c>
    </row>
    <row r="83" spans="1:12" ht="21" hidden="1" customHeight="1">
      <c r="A83" s="17" t="s">
        <v>1437</v>
      </c>
      <c r="B83" s="19" t="s">
        <v>568</v>
      </c>
      <c r="C83" s="17" t="s">
        <v>26</v>
      </c>
      <c r="D83" s="38" t="s">
        <v>1438</v>
      </c>
      <c r="E83" s="18" t="s">
        <v>31</v>
      </c>
      <c r="F83" s="39">
        <f>'MEMORIA DE CÁLCULO ADITIVOS'!F115</f>
        <v>1</v>
      </c>
      <c r="G83" s="39">
        <f>CPU!J1551</f>
        <v>24.15</v>
      </c>
      <c r="H83" s="39">
        <f t="shared" si="35"/>
        <v>31.11</v>
      </c>
      <c r="I83" s="182">
        <f t="shared" si="36"/>
        <v>31.11</v>
      </c>
      <c r="J83" s="37">
        <f t="shared" si="30"/>
        <v>24.15</v>
      </c>
    </row>
    <row r="84" spans="1:12" ht="21" hidden="1" customHeight="1">
      <c r="A84" s="17" t="s">
        <v>1458</v>
      </c>
      <c r="B84" s="19" t="s">
        <v>663</v>
      </c>
      <c r="C84" s="17" t="s">
        <v>23</v>
      </c>
      <c r="D84" s="38" t="s">
        <v>1459</v>
      </c>
      <c r="E84" s="18" t="s">
        <v>31</v>
      </c>
      <c r="F84" s="39">
        <f>'MEMORIA DE CÁLCULO ADITIVOS'!F116</f>
        <v>20</v>
      </c>
      <c r="G84" s="39">
        <f>CPU!J1588</f>
        <v>139.41999999999999</v>
      </c>
      <c r="H84" s="39">
        <f t="shared" si="35"/>
        <v>179.6</v>
      </c>
      <c r="I84" s="182">
        <f t="shared" si="36"/>
        <v>3592</v>
      </c>
      <c r="J84" s="37">
        <f t="shared" si="30"/>
        <v>2788.4</v>
      </c>
    </row>
    <row r="85" spans="1:12" s="16" customFormat="1" ht="21" hidden="1" customHeight="1">
      <c r="A85" s="33" t="s">
        <v>459</v>
      </c>
      <c r="B85" s="34"/>
      <c r="C85" s="33"/>
      <c r="D85" s="33" t="s">
        <v>335</v>
      </c>
      <c r="E85" s="35"/>
      <c r="F85" s="36"/>
      <c r="G85" s="167"/>
      <c r="H85" s="33"/>
      <c r="I85" s="181">
        <f>I86</f>
        <v>267.68</v>
      </c>
      <c r="J85" s="37">
        <f t="shared" si="30"/>
        <v>0</v>
      </c>
      <c r="K85" s="37"/>
      <c r="L85" s="37"/>
    </row>
    <row r="86" spans="1:12" ht="21" hidden="1" customHeight="1">
      <c r="A86" s="17" t="s">
        <v>462</v>
      </c>
      <c r="B86" s="19" t="s">
        <v>882</v>
      </c>
      <c r="C86" s="17" t="s">
        <v>26</v>
      </c>
      <c r="D86" s="38" t="s">
        <v>1597</v>
      </c>
      <c r="E86" s="18" t="s">
        <v>24</v>
      </c>
      <c r="F86" s="39">
        <f>F39</f>
        <v>112</v>
      </c>
      <c r="G86" s="39">
        <f>CPU!J1829</f>
        <v>1.86</v>
      </c>
      <c r="H86" s="39">
        <f>TRUNC(G86 * (1 + 28.82 / 100), 2)</f>
        <v>2.39</v>
      </c>
      <c r="I86" s="182">
        <f>TRUNC(F86 * H86, 2)</f>
        <v>267.68</v>
      </c>
      <c r="J86" s="37">
        <f t="shared" si="30"/>
        <v>208.32</v>
      </c>
    </row>
    <row r="87" spans="1:12" ht="17.25" customHeight="1">
      <c r="A87" s="89"/>
      <c r="B87" s="89"/>
      <c r="C87" s="89"/>
      <c r="D87" s="89"/>
      <c r="E87" s="89"/>
      <c r="F87" s="90"/>
      <c r="G87" s="90"/>
      <c r="H87" s="89"/>
      <c r="I87" s="183"/>
    </row>
    <row r="88" spans="1:12" ht="24" customHeight="1">
      <c r="A88" s="225" t="str">
        <f>ORCAMENTO!B21</f>
        <v>ANANINDEUA(PA), 16 DE JUNHO DE 2025</v>
      </c>
      <c r="B88" s="225"/>
      <c r="C88" s="225"/>
      <c r="D88" s="225"/>
      <c r="E88" s="91"/>
      <c r="F88" s="226" t="s">
        <v>10</v>
      </c>
      <c r="G88" s="226"/>
      <c r="H88" s="227" t="e">
        <f>SUM(J6:J86)</f>
        <v>#REF!</v>
      </c>
      <c r="I88" s="227"/>
    </row>
    <row r="89" spans="1:12" ht="24" customHeight="1">
      <c r="A89" s="226"/>
      <c r="B89" s="226"/>
      <c r="C89" s="226"/>
      <c r="D89" s="226"/>
      <c r="E89" s="226"/>
      <c r="F89" s="226" t="s">
        <v>11</v>
      </c>
      <c r="G89" s="226"/>
      <c r="H89" s="227" t="e">
        <f>H90-H88</f>
        <v>#REF!</v>
      </c>
      <c r="I89" s="227"/>
    </row>
    <row r="90" spans="1:12" ht="24" customHeight="1">
      <c r="F90" s="226" t="s">
        <v>12</v>
      </c>
      <c r="G90" s="226"/>
      <c r="H90" s="227">
        <f>ORCAMENTO!E23</f>
        <v>425006.81</v>
      </c>
      <c r="I90" s="227"/>
    </row>
    <row r="91" spans="1:12" ht="54.75" customHeight="1">
      <c r="A91" s="228"/>
      <c r="B91" s="228"/>
      <c r="C91" s="228"/>
      <c r="D91" s="228"/>
      <c r="E91" s="228"/>
      <c r="F91" s="228"/>
      <c r="G91" s="228"/>
      <c r="H91" s="228"/>
      <c r="I91" s="228"/>
    </row>
    <row r="92" spans="1:12" ht="24" customHeight="1">
      <c r="A92" s="225" t="str">
        <f>ORCAMENTO!B25</f>
        <v>RIOL - Serviços de Construções LTDA.</v>
      </c>
      <c r="B92" s="225"/>
      <c r="C92" s="225"/>
      <c r="D92" s="225"/>
      <c r="E92" s="91"/>
      <c r="F92" s="83"/>
      <c r="G92" s="83"/>
      <c r="H92" s="80"/>
      <c r="I92" s="184"/>
      <c r="J92" s="15"/>
    </row>
    <row r="93" spans="1:12" ht="24" customHeight="1">
      <c r="A93" s="225" t="str">
        <f>ORCAMENTO!B26</f>
        <v>CNPJ: 09.335.585/0001-75</v>
      </c>
      <c r="B93" s="225"/>
      <c r="C93" s="225"/>
      <c r="D93" s="225"/>
      <c r="E93" s="91"/>
      <c r="F93" s="83"/>
      <c r="G93" s="83"/>
      <c r="H93" s="80"/>
      <c r="I93" s="184"/>
      <c r="J93" s="15"/>
    </row>
    <row r="94" spans="1:12" ht="15" customHeight="1">
      <c r="A94" s="93"/>
      <c r="B94" s="94"/>
      <c r="C94" s="95"/>
      <c r="D94" s="96"/>
      <c r="E94" s="97"/>
      <c r="J94" s="15"/>
    </row>
    <row r="95" spans="1:12" ht="21">
      <c r="B95" s="94"/>
    </row>
  </sheetData>
  <mergeCells count="18">
    <mergeCell ref="F90:G90"/>
    <mergeCell ref="H90:I90"/>
    <mergeCell ref="A91:I91"/>
    <mergeCell ref="A92:D92"/>
    <mergeCell ref="A93:D93"/>
    <mergeCell ref="A4:I4"/>
    <mergeCell ref="A88:D88"/>
    <mergeCell ref="F88:G88"/>
    <mergeCell ref="H88:I88"/>
    <mergeCell ref="A89:E89"/>
    <mergeCell ref="F89:G89"/>
    <mergeCell ref="H89:I89"/>
    <mergeCell ref="A1:I1"/>
    <mergeCell ref="E2:F2"/>
    <mergeCell ref="G2:H2"/>
    <mergeCell ref="A3:D3"/>
    <mergeCell ref="E3:F3"/>
    <mergeCell ref="G3:H3"/>
  </mergeCells>
  <printOptions horizontalCentered="1"/>
  <pageMargins left="0.39370078740157483" right="0.19685039370078741" top="0.98425196850393704" bottom="0.98425196850393704" header="0.39370078740157483" footer="0.39370078740157483"/>
  <pageSetup paperSize="9" scale="97" firstPageNumber="0" fitToHeight="6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13D25-CAA5-45FA-8347-3A1ECAD9F3FD}">
  <dimension ref="A1:J219"/>
  <sheetViews>
    <sheetView topLeftCell="B182" zoomScaleNormal="100" workbookViewId="0">
      <selection activeCell="O219" sqref="O219"/>
    </sheetView>
  </sheetViews>
  <sheetFormatPr defaultColWidth="9" defaultRowHeight="13.8"/>
  <cols>
    <col min="1" max="1" width="8.59765625" style="206" customWidth="1"/>
    <col min="2" max="2" width="10.09765625" style="206" customWidth="1"/>
    <col min="3" max="3" width="8.59765625" style="206" customWidth="1"/>
    <col min="4" max="4" width="75.19921875" style="206" customWidth="1"/>
    <col min="5" max="5" width="8.59765625" style="205" customWidth="1"/>
    <col min="6" max="6" width="10.59765625" style="210" customWidth="1"/>
    <col min="7" max="7" width="9" style="206"/>
    <col min="8" max="8" width="10" style="206" customWidth="1"/>
    <col min="9" max="16384" width="9" style="206"/>
  </cols>
  <sheetData>
    <row r="1" spans="1:10" ht="132" customHeight="1">
      <c r="A1" s="229"/>
      <c r="B1" s="229"/>
      <c r="C1" s="229"/>
      <c r="D1" s="229"/>
      <c r="E1" s="229"/>
      <c r="F1" s="229"/>
    </row>
    <row r="2" spans="1:10" ht="15.75" customHeight="1">
      <c r="A2" s="109"/>
      <c r="B2" s="109"/>
      <c r="C2" s="109"/>
      <c r="E2" s="230"/>
      <c r="F2" s="230"/>
    </row>
    <row r="3" spans="1:10" ht="45" customHeight="1">
      <c r="A3" s="231"/>
      <c r="B3" s="231"/>
      <c r="C3" s="231"/>
      <c r="D3" s="231"/>
      <c r="E3" s="230"/>
      <c r="F3" s="230"/>
    </row>
    <row r="4" spans="1:10" ht="45" customHeight="1">
      <c r="A4" s="186"/>
      <c r="B4" s="186"/>
      <c r="C4" s="232" t="s">
        <v>40</v>
      </c>
      <c r="D4" s="232"/>
      <c r="E4" s="232" t="s">
        <v>1</v>
      </c>
      <c r="F4" s="232"/>
      <c r="G4" s="232" t="s">
        <v>2</v>
      </c>
      <c r="H4" s="232"/>
      <c r="I4" s="232" t="s">
        <v>3</v>
      </c>
      <c r="J4" s="232"/>
    </row>
    <row r="5" spans="1:10" ht="67.5" customHeight="1">
      <c r="A5" s="186"/>
      <c r="B5" s="186"/>
      <c r="C5" s="232" t="s">
        <v>1748</v>
      </c>
      <c r="D5" s="232"/>
      <c r="E5" s="232" t="s">
        <v>1749</v>
      </c>
      <c r="F5" s="232"/>
      <c r="G5" s="232" t="s">
        <v>1750</v>
      </c>
      <c r="H5" s="232"/>
      <c r="I5" s="232" t="s">
        <v>1751</v>
      </c>
      <c r="J5" s="232"/>
    </row>
    <row r="6" spans="1:10" ht="24" customHeight="1">
      <c r="A6" s="233" t="s">
        <v>40</v>
      </c>
      <c r="B6" s="234"/>
      <c r="C6" s="234"/>
      <c r="D6" s="234"/>
      <c r="E6" s="234"/>
      <c r="F6" s="234"/>
      <c r="G6" s="234"/>
      <c r="H6" s="234"/>
      <c r="I6" s="234"/>
      <c r="J6" s="234"/>
    </row>
    <row r="7" spans="1:10" ht="24" customHeight="1">
      <c r="A7" s="233" t="s">
        <v>41</v>
      </c>
      <c r="B7" s="234"/>
      <c r="C7" s="234"/>
      <c r="D7" s="234"/>
      <c r="E7" s="234"/>
      <c r="F7" s="234"/>
      <c r="G7" s="234"/>
      <c r="H7" s="234"/>
      <c r="I7" s="234"/>
      <c r="J7" s="234"/>
    </row>
    <row r="8" spans="1:10" ht="24" customHeight="1">
      <c r="A8" s="207" t="s">
        <v>1752</v>
      </c>
      <c r="B8" s="208" t="s">
        <v>16</v>
      </c>
      <c r="C8" s="207" t="s">
        <v>17</v>
      </c>
      <c r="D8" s="207" t="s">
        <v>6</v>
      </c>
      <c r="E8" s="237" t="s">
        <v>42</v>
      </c>
      <c r="F8" s="237"/>
      <c r="G8" s="209" t="s">
        <v>18</v>
      </c>
      <c r="H8" s="208" t="s">
        <v>19</v>
      </c>
      <c r="I8" s="208" t="s">
        <v>20</v>
      </c>
      <c r="J8" s="208" t="s">
        <v>7</v>
      </c>
    </row>
    <row r="9" spans="1:10" ht="54.75" customHeight="1">
      <c r="A9" s="187" t="s">
        <v>43</v>
      </c>
      <c r="B9" s="188" t="s">
        <v>1753</v>
      </c>
      <c r="C9" s="187" t="s">
        <v>26</v>
      </c>
      <c r="D9" s="187" t="s">
        <v>1669</v>
      </c>
      <c r="E9" s="236" t="s">
        <v>65</v>
      </c>
      <c r="F9" s="236"/>
      <c r="G9" s="189" t="s">
        <v>28</v>
      </c>
      <c r="H9" s="190">
        <v>1</v>
      </c>
      <c r="I9" s="191">
        <v>2822.85</v>
      </c>
      <c r="J9" s="191">
        <v>2822.85</v>
      </c>
    </row>
    <row r="10" spans="1:10" ht="24" customHeight="1">
      <c r="A10" s="192" t="s">
        <v>52</v>
      </c>
      <c r="B10" s="193" t="s">
        <v>1569</v>
      </c>
      <c r="C10" s="192" t="s">
        <v>26</v>
      </c>
      <c r="D10" s="192" t="s">
        <v>1570</v>
      </c>
      <c r="E10" s="235" t="s">
        <v>65</v>
      </c>
      <c r="F10" s="235"/>
      <c r="G10" s="194" t="s">
        <v>28</v>
      </c>
      <c r="H10" s="195">
        <v>0.14449999999999999</v>
      </c>
      <c r="I10" s="196">
        <v>838.34</v>
      </c>
      <c r="J10" s="196">
        <v>121.14</v>
      </c>
    </row>
    <row r="11" spans="1:10" ht="24" customHeight="1">
      <c r="A11" s="192" t="s">
        <v>52</v>
      </c>
      <c r="B11" s="193" t="s">
        <v>1521</v>
      </c>
      <c r="C11" s="192" t="s">
        <v>26</v>
      </c>
      <c r="D11" s="192" t="s">
        <v>1522</v>
      </c>
      <c r="E11" s="235" t="s">
        <v>65</v>
      </c>
      <c r="F11" s="235"/>
      <c r="G11" s="194" t="s">
        <v>28</v>
      </c>
      <c r="H11" s="195">
        <v>0.76229999999999998</v>
      </c>
      <c r="I11" s="196">
        <v>838.74</v>
      </c>
      <c r="J11" s="196">
        <v>639.37</v>
      </c>
    </row>
    <row r="12" spans="1:10" ht="15" customHeight="1">
      <c r="A12" s="192" t="s">
        <v>52</v>
      </c>
      <c r="B12" s="193" t="s">
        <v>1754</v>
      </c>
      <c r="C12" s="192" t="s">
        <v>26</v>
      </c>
      <c r="D12" s="192" t="s">
        <v>1755</v>
      </c>
      <c r="E12" s="235" t="s">
        <v>65</v>
      </c>
      <c r="F12" s="235"/>
      <c r="G12" s="194" t="s">
        <v>24</v>
      </c>
      <c r="H12" s="195">
        <v>1.5026999999999999</v>
      </c>
      <c r="I12" s="196">
        <v>84.46</v>
      </c>
      <c r="J12" s="196">
        <v>126.91</v>
      </c>
    </row>
    <row r="13" spans="1:10" ht="38.25" customHeight="1">
      <c r="A13" s="192" t="s">
        <v>52</v>
      </c>
      <c r="B13" s="193" t="s">
        <v>1756</v>
      </c>
      <c r="C13" s="192" t="s">
        <v>26</v>
      </c>
      <c r="D13" s="192" t="s">
        <v>1757</v>
      </c>
      <c r="E13" s="235" t="s">
        <v>65</v>
      </c>
      <c r="F13" s="235"/>
      <c r="G13" s="194" t="s">
        <v>24</v>
      </c>
      <c r="H13" s="195">
        <v>2.0916000000000001</v>
      </c>
      <c r="I13" s="196">
        <v>160.88999999999999</v>
      </c>
      <c r="J13" s="196">
        <v>336.51</v>
      </c>
    </row>
    <row r="14" spans="1:10" ht="26.4">
      <c r="A14" s="192" t="s">
        <v>52</v>
      </c>
      <c r="B14" s="193" t="s">
        <v>1758</v>
      </c>
      <c r="C14" s="192" t="s">
        <v>26</v>
      </c>
      <c r="D14" s="192" t="s">
        <v>1759</v>
      </c>
      <c r="E14" s="235" t="s">
        <v>65</v>
      </c>
      <c r="F14" s="235"/>
      <c r="G14" s="194" t="s">
        <v>24</v>
      </c>
      <c r="H14" s="195">
        <v>5.0823</v>
      </c>
      <c r="I14" s="196">
        <v>51.7</v>
      </c>
      <c r="J14" s="196">
        <v>262.75</v>
      </c>
    </row>
    <row r="15" spans="1:10" ht="26.4">
      <c r="A15" s="192" t="s">
        <v>52</v>
      </c>
      <c r="B15" s="193" t="s">
        <v>1531</v>
      </c>
      <c r="C15" s="192" t="s">
        <v>26</v>
      </c>
      <c r="D15" s="192" t="s">
        <v>1760</v>
      </c>
      <c r="E15" s="235" t="s">
        <v>65</v>
      </c>
      <c r="F15" s="235"/>
      <c r="G15" s="194" t="s">
        <v>59</v>
      </c>
      <c r="H15" s="195">
        <v>2.6966999999999999</v>
      </c>
      <c r="I15" s="196">
        <v>14.81</v>
      </c>
      <c r="J15" s="196">
        <v>39.93</v>
      </c>
    </row>
    <row r="16" spans="1:10" ht="26.4">
      <c r="A16" s="192" t="s">
        <v>52</v>
      </c>
      <c r="B16" s="193" t="s">
        <v>1533</v>
      </c>
      <c r="C16" s="192" t="s">
        <v>26</v>
      </c>
      <c r="D16" s="192" t="s">
        <v>1761</v>
      </c>
      <c r="E16" s="235" t="s">
        <v>65</v>
      </c>
      <c r="F16" s="235"/>
      <c r="G16" s="194" t="s">
        <v>59</v>
      </c>
      <c r="H16" s="195">
        <v>1.0504</v>
      </c>
      <c r="I16" s="196">
        <v>14.34</v>
      </c>
      <c r="J16" s="196">
        <v>15.06</v>
      </c>
    </row>
    <row r="17" spans="1:10" ht="26.4">
      <c r="A17" s="192" t="s">
        <v>52</v>
      </c>
      <c r="B17" s="193" t="s">
        <v>1535</v>
      </c>
      <c r="C17" s="192" t="s">
        <v>26</v>
      </c>
      <c r="D17" s="192" t="s">
        <v>1762</v>
      </c>
      <c r="E17" s="235" t="s">
        <v>65</v>
      </c>
      <c r="F17" s="235"/>
      <c r="G17" s="194" t="s">
        <v>59</v>
      </c>
      <c r="H17" s="195">
        <v>0.55400000000000005</v>
      </c>
      <c r="I17" s="196">
        <v>13.76</v>
      </c>
      <c r="J17" s="196">
        <v>7.62</v>
      </c>
    </row>
    <row r="18" spans="1:10" ht="26.4">
      <c r="A18" s="192" t="s">
        <v>52</v>
      </c>
      <c r="B18" s="193" t="s">
        <v>1537</v>
      </c>
      <c r="C18" s="192" t="s">
        <v>26</v>
      </c>
      <c r="D18" s="192" t="s">
        <v>1763</v>
      </c>
      <c r="E18" s="235" t="s">
        <v>65</v>
      </c>
      <c r="F18" s="235"/>
      <c r="G18" s="194" t="s">
        <v>59</v>
      </c>
      <c r="H18" s="195">
        <v>19.815200000000001</v>
      </c>
      <c r="I18" s="196">
        <v>12.41</v>
      </c>
      <c r="J18" s="196">
        <v>245.9</v>
      </c>
    </row>
    <row r="19" spans="1:10" ht="26.4">
      <c r="A19" s="192" t="s">
        <v>52</v>
      </c>
      <c r="B19" s="193" t="s">
        <v>1539</v>
      </c>
      <c r="C19" s="192" t="s">
        <v>26</v>
      </c>
      <c r="D19" s="192" t="s">
        <v>1764</v>
      </c>
      <c r="E19" s="235" t="s">
        <v>65</v>
      </c>
      <c r="F19" s="235"/>
      <c r="G19" s="194" t="s">
        <v>59</v>
      </c>
      <c r="H19" s="195">
        <v>4.6157000000000004</v>
      </c>
      <c r="I19" s="196">
        <v>10.53</v>
      </c>
      <c r="J19" s="196">
        <v>48.6</v>
      </c>
    </row>
    <row r="20" spans="1:10" ht="26.4">
      <c r="A20" s="192" t="s">
        <v>52</v>
      </c>
      <c r="B20" s="193" t="s">
        <v>1547</v>
      </c>
      <c r="C20" s="192" t="s">
        <v>26</v>
      </c>
      <c r="D20" s="192" t="s">
        <v>1765</v>
      </c>
      <c r="E20" s="235" t="s">
        <v>65</v>
      </c>
      <c r="F20" s="235"/>
      <c r="G20" s="194" t="s">
        <v>59</v>
      </c>
      <c r="H20" s="195">
        <v>8.0101999999999993</v>
      </c>
      <c r="I20" s="196">
        <v>14.38</v>
      </c>
      <c r="J20" s="196">
        <v>115.18</v>
      </c>
    </row>
    <row r="21" spans="1:10" ht="26.4">
      <c r="A21" s="192" t="s">
        <v>52</v>
      </c>
      <c r="B21" s="193" t="s">
        <v>1549</v>
      </c>
      <c r="C21" s="192" t="s">
        <v>26</v>
      </c>
      <c r="D21" s="192" t="s">
        <v>1766</v>
      </c>
      <c r="E21" s="235" t="s">
        <v>65</v>
      </c>
      <c r="F21" s="235"/>
      <c r="G21" s="194" t="s">
        <v>59</v>
      </c>
      <c r="H21" s="195">
        <v>13.8202</v>
      </c>
      <c r="I21" s="196">
        <v>13.91</v>
      </c>
      <c r="J21" s="196">
        <v>192.23</v>
      </c>
    </row>
    <row r="22" spans="1:10" ht="26.4">
      <c r="A22" s="192" t="s">
        <v>52</v>
      </c>
      <c r="B22" s="193" t="s">
        <v>1551</v>
      </c>
      <c r="C22" s="192" t="s">
        <v>26</v>
      </c>
      <c r="D22" s="192" t="s">
        <v>1767</v>
      </c>
      <c r="E22" s="235" t="s">
        <v>65</v>
      </c>
      <c r="F22" s="235"/>
      <c r="G22" s="194" t="s">
        <v>59</v>
      </c>
      <c r="H22" s="195">
        <v>8.5686</v>
      </c>
      <c r="I22" s="196">
        <v>13.33</v>
      </c>
      <c r="J22" s="196">
        <v>114.21</v>
      </c>
    </row>
    <row r="23" spans="1:10" ht="26.4">
      <c r="A23" s="192" t="s">
        <v>52</v>
      </c>
      <c r="B23" s="193" t="s">
        <v>1553</v>
      </c>
      <c r="C23" s="192" t="s">
        <v>26</v>
      </c>
      <c r="D23" s="192" t="s">
        <v>1554</v>
      </c>
      <c r="E23" s="235" t="s">
        <v>65</v>
      </c>
      <c r="F23" s="235"/>
      <c r="G23" s="194" t="s">
        <v>24</v>
      </c>
      <c r="H23" s="195">
        <v>3.5855999999999999</v>
      </c>
      <c r="I23" s="196">
        <v>89.71</v>
      </c>
      <c r="J23" s="196">
        <v>321.66000000000003</v>
      </c>
    </row>
    <row r="24" spans="1:10" ht="26.4">
      <c r="A24" s="192" t="s">
        <v>52</v>
      </c>
      <c r="B24" s="193" t="s">
        <v>1555</v>
      </c>
      <c r="C24" s="192" t="s">
        <v>26</v>
      </c>
      <c r="D24" s="192" t="s">
        <v>1556</v>
      </c>
      <c r="E24" s="235" t="s">
        <v>65</v>
      </c>
      <c r="F24" s="235"/>
      <c r="G24" s="194" t="s">
        <v>59</v>
      </c>
      <c r="H24" s="195">
        <v>0.4461</v>
      </c>
      <c r="I24" s="196">
        <v>17.95</v>
      </c>
      <c r="J24" s="196">
        <v>8</v>
      </c>
    </row>
    <row r="25" spans="1:10" ht="26.4">
      <c r="A25" s="192" t="s">
        <v>52</v>
      </c>
      <c r="B25" s="193" t="s">
        <v>1557</v>
      </c>
      <c r="C25" s="192" t="s">
        <v>26</v>
      </c>
      <c r="D25" s="192" t="s">
        <v>1558</v>
      </c>
      <c r="E25" s="235" t="s">
        <v>65</v>
      </c>
      <c r="F25" s="235"/>
      <c r="G25" s="194" t="s">
        <v>59</v>
      </c>
      <c r="H25" s="195">
        <v>0.76970000000000005</v>
      </c>
      <c r="I25" s="196">
        <v>16.809999999999999</v>
      </c>
      <c r="J25" s="196">
        <v>12.93</v>
      </c>
    </row>
    <row r="26" spans="1:10" ht="26.4">
      <c r="A26" s="192" t="s">
        <v>52</v>
      </c>
      <c r="B26" s="193" t="s">
        <v>1559</v>
      </c>
      <c r="C26" s="192" t="s">
        <v>26</v>
      </c>
      <c r="D26" s="192" t="s">
        <v>1560</v>
      </c>
      <c r="E26" s="235" t="s">
        <v>65</v>
      </c>
      <c r="F26" s="235"/>
      <c r="G26" s="194" t="s">
        <v>59</v>
      </c>
      <c r="H26" s="195">
        <v>0.40600000000000003</v>
      </c>
      <c r="I26" s="196">
        <v>15.71</v>
      </c>
      <c r="J26" s="196">
        <v>6.37</v>
      </c>
    </row>
    <row r="27" spans="1:10" ht="26.4">
      <c r="A27" s="192" t="s">
        <v>52</v>
      </c>
      <c r="B27" s="193" t="s">
        <v>1561</v>
      </c>
      <c r="C27" s="192" t="s">
        <v>26</v>
      </c>
      <c r="D27" s="192" t="s">
        <v>1562</v>
      </c>
      <c r="E27" s="235" t="s">
        <v>65</v>
      </c>
      <c r="F27" s="235"/>
      <c r="G27" s="194" t="s">
        <v>59</v>
      </c>
      <c r="H27" s="195">
        <v>6.1683000000000003</v>
      </c>
      <c r="I27" s="196">
        <v>14.01</v>
      </c>
      <c r="J27" s="196">
        <v>86.41</v>
      </c>
    </row>
    <row r="28" spans="1:10" ht="26.4">
      <c r="A28" s="192" t="s">
        <v>52</v>
      </c>
      <c r="B28" s="193" t="s">
        <v>1563</v>
      </c>
      <c r="C28" s="192" t="s">
        <v>26</v>
      </c>
      <c r="D28" s="192" t="s">
        <v>1564</v>
      </c>
      <c r="E28" s="235" t="s">
        <v>65</v>
      </c>
      <c r="F28" s="235"/>
      <c r="G28" s="194" t="s">
        <v>59</v>
      </c>
      <c r="H28" s="195">
        <v>3.3822000000000001</v>
      </c>
      <c r="I28" s="196">
        <v>11.85</v>
      </c>
      <c r="J28" s="196">
        <v>40.07</v>
      </c>
    </row>
    <row r="29" spans="1:10" ht="26.4">
      <c r="A29" s="192" t="s">
        <v>52</v>
      </c>
      <c r="B29" s="193" t="s">
        <v>598</v>
      </c>
      <c r="C29" s="192" t="s">
        <v>26</v>
      </c>
      <c r="D29" s="192" t="s">
        <v>1565</v>
      </c>
      <c r="E29" s="235" t="s">
        <v>65</v>
      </c>
      <c r="F29" s="235"/>
      <c r="G29" s="194" t="s">
        <v>28</v>
      </c>
      <c r="H29" s="195">
        <v>9.3100000000000002E-2</v>
      </c>
      <c r="I29" s="196">
        <v>880.83</v>
      </c>
      <c r="J29" s="196">
        <v>82</v>
      </c>
    </row>
    <row r="30" spans="1:10" ht="26.4">
      <c r="A30" s="197"/>
      <c r="B30" s="197"/>
      <c r="C30" s="197"/>
      <c r="D30" s="197"/>
      <c r="E30" s="197" t="s">
        <v>47</v>
      </c>
      <c r="F30" s="198">
        <v>435.31</v>
      </c>
      <c r="G30" s="197" t="s">
        <v>48</v>
      </c>
      <c r="H30" s="198">
        <v>0</v>
      </c>
      <c r="I30" s="197" t="s">
        <v>49</v>
      </c>
      <c r="J30" s="198">
        <v>435.31</v>
      </c>
    </row>
    <row r="31" spans="1:10" ht="27" thickBot="1">
      <c r="A31" s="197"/>
      <c r="B31" s="197"/>
      <c r="C31" s="197"/>
      <c r="D31" s="197"/>
      <c r="E31" s="197" t="s">
        <v>50</v>
      </c>
      <c r="F31" s="198">
        <v>0</v>
      </c>
      <c r="G31" s="197"/>
      <c r="H31" s="238" t="s">
        <v>51</v>
      </c>
      <c r="I31" s="238"/>
      <c r="J31" s="198">
        <v>2822.85</v>
      </c>
    </row>
    <row r="32" spans="1:10" ht="14.4" thickTop="1">
      <c r="A32" s="199"/>
      <c r="B32" s="199"/>
      <c r="C32" s="199"/>
      <c r="D32" s="199"/>
      <c r="E32" s="199"/>
      <c r="F32" s="199"/>
      <c r="G32" s="199"/>
      <c r="H32" s="199"/>
      <c r="I32" s="199"/>
      <c r="J32" s="199"/>
    </row>
    <row r="33" spans="1:10">
      <c r="A33" s="207" t="s">
        <v>264</v>
      </c>
      <c r="B33" s="208" t="s">
        <v>16</v>
      </c>
      <c r="C33" s="207" t="s">
        <v>17</v>
      </c>
      <c r="D33" s="207" t="s">
        <v>6</v>
      </c>
      <c r="E33" s="237" t="s">
        <v>42</v>
      </c>
      <c r="F33" s="237"/>
      <c r="G33" s="209" t="s">
        <v>18</v>
      </c>
      <c r="H33" s="208" t="s">
        <v>19</v>
      </c>
      <c r="I33" s="208" t="s">
        <v>20</v>
      </c>
      <c r="J33" s="208" t="s">
        <v>7</v>
      </c>
    </row>
    <row r="34" spans="1:10" ht="39.6">
      <c r="A34" s="187" t="s">
        <v>43</v>
      </c>
      <c r="B34" s="188" t="s">
        <v>1768</v>
      </c>
      <c r="C34" s="187" t="s">
        <v>26</v>
      </c>
      <c r="D34" s="187" t="s">
        <v>1670</v>
      </c>
      <c r="E34" s="236" t="s">
        <v>65</v>
      </c>
      <c r="F34" s="236"/>
      <c r="G34" s="189" t="s">
        <v>24</v>
      </c>
      <c r="H34" s="190">
        <v>1</v>
      </c>
      <c r="I34" s="191">
        <v>193.27</v>
      </c>
      <c r="J34" s="191">
        <v>193.27</v>
      </c>
    </row>
    <row r="35" spans="1:10" ht="26.4">
      <c r="A35" s="192" t="s">
        <v>52</v>
      </c>
      <c r="B35" s="193" t="s">
        <v>927</v>
      </c>
      <c r="C35" s="192" t="s">
        <v>26</v>
      </c>
      <c r="D35" s="192" t="s">
        <v>928</v>
      </c>
      <c r="E35" s="235" t="s">
        <v>65</v>
      </c>
      <c r="F35" s="235"/>
      <c r="G35" s="194" t="s">
        <v>28</v>
      </c>
      <c r="H35" s="195">
        <v>5.3999999999999999E-2</v>
      </c>
      <c r="I35" s="196">
        <v>856.12</v>
      </c>
      <c r="J35" s="196">
        <v>46.23</v>
      </c>
    </row>
    <row r="36" spans="1:10" ht="26.4">
      <c r="A36" s="192" t="s">
        <v>52</v>
      </c>
      <c r="B36" s="193" t="s">
        <v>76</v>
      </c>
      <c r="C36" s="192" t="s">
        <v>26</v>
      </c>
      <c r="D36" s="192" t="s">
        <v>77</v>
      </c>
      <c r="E36" s="235" t="s">
        <v>55</v>
      </c>
      <c r="F36" s="235"/>
      <c r="G36" s="194" t="s">
        <v>56</v>
      </c>
      <c r="H36" s="195">
        <v>0.501</v>
      </c>
      <c r="I36" s="196">
        <v>23.61</v>
      </c>
      <c r="J36" s="196">
        <v>11.82</v>
      </c>
    </row>
    <row r="37" spans="1:10" ht="26.4">
      <c r="A37" s="192" t="s">
        <v>52</v>
      </c>
      <c r="B37" s="193" t="s">
        <v>53</v>
      </c>
      <c r="C37" s="192" t="s">
        <v>26</v>
      </c>
      <c r="D37" s="192" t="s">
        <v>54</v>
      </c>
      <c r="E37" s="235" t="s">
        <v>55</v>
      </c>
      <c r="F37" s="235"/>
      <c r="G37" s="194" t="s">
        <v>56</v>
      </c>
      <c r="H37" s="195">
        <v>0.35399999999999998</v>
      </c>
      <c r="I37" s="196">
        <v>19.22</v>
      </c>
      <c r="J37" s="196">
        <v>6.8</v>
      </c>
    </row>
    <row r="38" spans="1:10" ht="26.4">
      <c r="A38" s="192" t="s">
        <v>52</v>
      </c>
      <c r="B38" s="193" t="s">
        <v>929</v>
      </c>
      <c r="C38" s="192" t="s">
        <v>26</v>
      </c>
      <c r="D38" s="192" t="s">
        <v>930</v>
      </c>
      <c r="E38" s="235" t="s">
        <v>65</v>
      </c>
      <c r="F38" s="235"/>
      <c r="G38" s="194" t="s">
        <v>30</v>
      </c>
      <c r="H38" s="195">
        <v>0.97</v>
      </c>
      <c r="I38" s="196">
        <v>18.22</v>
      </c>
      <c r="J38" s="196">
        <v>17.670000000000002</v>
      </c>
    </row>
    <row r="39" spans="1:10" ht="26.4">
      <c r="A39" s="192" t="s">
        <v>52</v>
      </c>
      <c r="B39" s="193" t="s">
        <v>931</v>
      </c>
      <c r="C39" s="192" t="s">
        <v>26</v>
      </c>
      <c r="D39" s="192" t="s">
        <v>932</v>
      </c>
      <c r="E39" s="235" t="s">
        <v>65</v>
      </c>
      <c r="F39" s="235"/>
      <c r="G39" s="194" t="s">
        <v>59</v>
      </c>
      <c r="H39" s="195">
        <v>1.2110000000000001</v>
      </c>
      <c r="I39" s="196">
        <v>16.059999999999999</v>
      </c>
      <c r="J39" s="196">
        <v>19.440000000000001</v>
      </c>
    </row>
    <row r="40" spans="1:10" ht="26.4">
      <c r="A40" s="200" t="s">
        <v>45</v>
      </c>
      <c r="B40" s="201" t="s">
        <v>1769</v>
      </c>
      <c r="C40" s="200" t="s">
        <v>26</v>
      </c>
      <c r="D40" s="200" t="s">
        <v>1770</v>
      </c>
      <c r="E40" s="239" t="s">
        <v>46</v>
      </c>
      <c r="F40" s="239"/>
      <c r="G40" s="202" t="s">
        <v>24</v>
      </c>
      <c r="H40" s="203">
        <v>1</v>
      </c>
      <c r="I40" s="204">
        <v>57.13</v>
      </c>
      <c r="J40" s="204">
        <v>57.13</v>
      </c>
    </row>
    <row r="41" spans="1:10" ht="26.4">
      <c r="A41" s="200" t="s">
        <v>45</v>
      </c>
      <c r="B41" s="201" t="s">
        <v>268</v>
      </c>
      <c r="C41" s="200" t="s">
        <v>26</v>
      </c>
      <c r="D41" s="200" t="s">
        <v>1771</v>
      </c>
      <c r="E41" s="239" t="s">
        <v>46</v>
      </c>
      <c r="F41" s="239"/>
      <c r="G41" s="202" t="s">
        <v>30</v>
      </c>
      <c r="H41" s="203">
        <v>1.87</v>
      </c>
      <c r="I41" s="204">
        <v>17.66</v>
      </c>
      <c r="J41" s="204">
        <v>33.020000000000003</v>
      </c>
    </row>
    <row r="42" spans="1:10">
      <c r="A42" s="200" t="s">
        <v>45</v>
      </c>
      <c r="B42" s="201" t="s">
        <v>273</v>
      </c>
      <c r="C42" s="200" t="s">
        <v>26</v>
      </c>
      <c r="D42" s="200" t="s">
        <v>274</v>
      </c>
      <c r="E42" s="239" t="s">
        <v>46</v>
      </c>
      <c r="F42" s="239"/>
      <c r="G42" s="202" t="s">
        <v>59</v>
      </c>
      <c r="H42" s="203">
        <v>0.04</v>
      </c>
      <c r="I42" s="204">
        <v>29.1</v>
      </c>
      <c r="J42" s="204">
        <v>1.1599999999999999</v>
      </c>
    </row>
    <row r="43" spans="1:10" ht="26.4">
      <c r="A43" s="197"/>
      <c r="B43" s="197"/>
      <c r="C43" s="197"/>
      <c r="D43" s="197"/>
      <c r="E43" s="197" t="s">
        <v>47</v>
      </c>
      <c r="F43" s="198">
        <v>21.029999999999998</v>
      </c>
      <c r="G43" s="197" t="s">
        <v>48</v>
      </c>
      <c r="H43" s="198">
        <v>0</v>
      </c>
      <c r="I43" s="197" t="s">
        <v>49</v>
      </c>
      <c r="J43" s="198">
        <v>21.029999999999998</v>
      </c>
    </row>
    <row r="44" spans="1:10" ht="27" thickBot="1">
      <c r="A44" s="197"/>
      <c r="B44" s="197"/>
      <c r="C44" s="197"/>
      <c r="D44" s="197"/>
      <c r="E44" s="197" t="s">
        <v>50</v>
      </c>
      <c r="F44" s="198">
        <v>0</v>
      </c>
      <c r="G44" s="197"/>
      <c r="H44" s="238" t="s">
        <v>51</v>
      </c>
      <c r="I44" s="238"/>
      <c r="J44" s="198">
        <v>193.27</v>
      </c>
    </row>
    <row r="45" spans="1:10" ht="14.4" thickTop="1">
      <c r="A45" s="199"/>
      <c r="B45" s="199"/>
      <c r="C45" s="199"/>
      <c r="D45" s="199"/>
      <c r="E45" s="199"/>
      <c r="F45" s="199"/>
      <c r="G45" s="199"/>
      <c r="H45" s="199"/>
      <c r="I45" s="199"/>
      <c r="J45" s="199"/>
    </row>
    <row r="46" spans="1:10">
      <c r="A46" s="207" t="s">
        <v>583</v>
      </c>
      <c r="B46" s="208" t="s">
        <v>16</v>
      </c>
      <c r="C46" s="207" t="s">
        <v>17</v>
      </c>
      <c r="D46" s="207" t="s">
        <v>6</v>
      </c>
      <c r="E46" s="237" t="s">
        <v>42</v>
      </c>
      <c r="F46" s="237"/>
      <c r="G46" s="209" t="s">
        <v>18</v>
      </c>
      <c r="H46" s="208" t="s">
        <v>19</v>
      </c>
      <c r="I46" s="208" t="s">
        <v>20</v>
      </c>
      <c r="J46" s="208" t="s">
        <v>7</v>
      </c>
    </row>
    <row r="47" spans="1:10" ht="26.4">
      <c r="A47" s="187" t="s">
        <v>43</v>
      </c>
      <c r="B47" s="188" t="s">
        <v>1772</v>
      </c>
      <c r="C47" s="187" t="s">
        <v>26</v>
      </c>
      <c r="D47" s="187" t="s">
        <v>1671</v>
      </c>
      <c r="E47" s="236" t="s">
        <v>101</v>
      </c>
      <c r="F47" s="236"/>
      <c r="G47" s="189" t="s">
        <v>24</v>
      </c>
      <c r="H47" s="190">
        <v>1</v>
      </c>
      <c r="I47" s="191">
        <v>599.99</v>
      </c>
      <c r="J47" s="191">
        <v>599.99</v>
      </c>
    </row>
    <row r="48" spans="1:10" ht="26.4">
      <c r="A48" s="192" t="s">
        <v>52</v>
      </c>
      <c r="B48" s="193" t="s">
        <v>1580</v>
      </c>
      <c r="C48" s="192" t="s">
        <v>26</v>
      </c>
      <c r="D48" s="192" t="s">
        <v>1581</v>
      </c>
      <c r="E48" s="235" t="s">
        <v>55</v>
      </c>
      <c r="F48" s="235"/>
      <c r="G48" s="194" t="s">
        <v>56</v>
      </c>
      <c r="H48" s="195">
        <v>6.9649999999999999</v>
      </c>
      <c r="I48" s="196">
        <v>19.690000000000001</v>
      </c>
      <c r="J48" s="196">
        <v>137.13999999999999</v>
      </c>
    </row>
    <row r="49" spans="1:10" ht="26.4">
      <c r="A49" s="192" t="s">
        <v>52</v>
      </c>
      <c r="B49" s="193" t="s">
        <v>1582</v>
      </c>
      <c r="C49" s="192" t="s">
        <v>26</v>
      </c>
      <c r="D49" s="192" t="s">
        <v>1583</v>
      </c>
      <c r="E49" s="235" t="s">
        <v>55</v>
      </c>
      <c r="F49" s="235"/>
      <c r="G49" s="194" t="s">
        <v>56</v>
      </c>
      <c r="H49" s="195">
        <v>8.4789999999999992</v>
      </c>
      <c r="I49" s="196">
        <v>23.79</v>
      </c>
      <c r="J49" s="196">
        <v>201.71</v>
      </c>
    </row>
    <row r="50" spans="1:10" ht="26.4">
      <c r="A50" s="192" t="s">
        <v>52</v>
      </c>
      <c r="B50" s="193" t="s">
        <v>737</v>
      </c>
      <c r="C50" s="192" t="s">
        <v>26</v>
      </c>
      <c r="D50" s="192" t="s">
        <v>738</v>
      </c>
      <c r="E50" s="235" t="s">
        <v>55</v>
      </c>
      <c r="F50" s="235"/>
      <c r="G50" s="194" t="s">
        <v>28</v>
      </c>
      <c r="H50" s="195">
        <v>8.0000000000000002E-3</v>
      </c>
      <c r="I50" s="196">
        <v>869.53</v>
      </c>
      <c r="J50" s="196">
        <v>6.95</v>
      </c>
    </row>
    <row r="51" spans="1:10">
      <c r="A51" s="200" t="s">
        <v>45</v>
      </c>
      <c r="B51" s="201" t="s">
        <v>1773</v>
      </c>
      <c r="C51" s="200" t="s">
        <v>26</v>
      </c>
      <c r="D51" s="200" t="s">
        <v>1774</v>
      </c>
      <c r="E51" s="239" t="s">
        <v>46</v>
      </c>
      <c r="F51" s="239"/>
      <c r="G51" s="202" t="s">
        <v>30</v>
      </c>
      <c r="H51" s="203">
        <v>9.17</v>
      </c>
      <c r="I51" s="204">
        <v>18.260000000000002</v>
      </c>
      <c r="J51" s="204">
        <v>167.44</v>
      </c>
    </row>
    <row r="52" spans="1:10">
      <c r="A52" s="200" t="s">
        <v>45</v>
      </c>
      <c r="B52" s="201" t="s">
        <v>1022</v>
      </c>
      <c r="C52" s="200" t="s">
        <v>26</v>
      </c>
      <c r="D52" s="200" t="s">
        <v>1023</v>
      </c>
      <c r="E52" s="239" t="s">
        <v>46</v>
      </c>
      <c r="F52" s="239"/>
      <c r="G52" s="202" t="s">
        <v>59</v>
      </c>
      <c r="H52" s="203">
        <v>7.5439999999999996</v>
      </c>
      <c r="I52" s="204">
        <v>10.69</v>
      </c>
      <c r="J52" s="204">
        <v>80.64</v>
      </c>
    </row>
    <row r="53" spans="1:10">
      <c r="A53" s="200" t="s">
        <v>45</v>
      </c>
      <c r="B53" s="201" t="s">
        <v>1588</v>
      </c>
      <c r="C53" s="200" t="s">
        <v>26</v>
      </c>
      <c r="D53" s="200" t="s">
        <v>1589</v>
      </c>
      <c r="E53" s="239" t="s">
        <v>46</v>
      </c>
      <c r="F53" s="239"/>
      <c r="G53" s="202" t="s">
        <v>59</v>
      </c>
      <c r="H53" s="203">
        <v>0.115</v>
      </c>
      <c r="I53" s="204">
        <v>53.19</v>
      </c>
      <c r="J53" s="204">
        <v>6.11</v>
      </c>
    </row>
    <row r="54" spans="1:10" ht="26.4">
      <c r="A54" s="197"/>
      <c r="B54" s="197"/>
      <c r="C54" s="197"/>
      <c r="D54" s="197"/>
      <c r="E54" s="197" t="s">
        <v>47</v>
      </c>
      <c r="F54" s="198">
        <v>225.07999999999998</v>
      </c>
      <c r="G54" s="197" t="s">
        <v>48</v>
      </c>
      <c r="H54" s="198">
        <v>0</v>
      </c>
      <c r="I54" s="197" t="s">
        <v>49</v>
      </c>
      <c r="J54" s="198">
        <v>225.07999999999998</v>
      </c>
    </row>
    <row r="55" spans="1:10" ht="27" thickBot="1">
      <c r="A55" s="197"/>
      <c r="B55" s="197"/>
      <c r="C55" s="197"/>
      <c r="D55" s="197"/>
      <c r="E55" s="197" t="s">
        <v>50</v>
      </c>
      <c r="F55" s="198">
        <v>0</v>
      </c>
      <c r="G55" s="197"/>
      <c r="H55" s="238" t="s">
        <v>51</v>
      </c>
      <c r="I55" s="238"/>
      <c r="J55" s="198">
        <v>599.99</v>
      </c>
    </row>
    <row r="56" spans="1:10" ht="14.4" thickTop="1">
      <c r="A56" s="199"/>
      <c r="B56" s="199"/>
      <c r="C56" s="199"/>
      <c r="D56" s="199"/>
      <c r="E56" s="199"/>
      <c r="F56" s="199"/>
      <c r="G56" s="199"/>
      <c r="H56" s="199"/>
      <c r="I56" s="199"/>
      <c r="J56" s="199"/>
    </row>
    <row r="57" spans="1:10">
      <c r="A57" s="207" t="s">
        <v>346</v>
      </c>
      <c r="B57" s="208" t="s">
        <v>16</v>
      </c>
      <c r="C57" s="207" t="s">
        <v>17</v>
      </c>
      <c r="D57" s="207" t="s">
        <v>6</v>
      </c>
      <c r="E57" s="237" t="s">
        <v>42</v>
      </c>
      <c r="F57" s="237"/>
      <c r="G57" s="209" t="s">
        <v>18</v>
      </c>
      <c r="H57" s="208" t="s">
        <v>19</v>
      </c>
      <c r="I57" s="208" t="s">
        <v>20</v>
      </c>
      <c r="J57" s="208" t="s">
        <v>7</v>
      </c>
    </row>
    <row r="58" spans="1:10" ht="52.8">
      <c r="A58" s="187" t="s">
        <v>43</v>
      </c>
      <c r="B58" s="188" t="s">
        <v>1775</v>
      </c>
      <c r="C58" s="187" t="s">
        <v>26</v>
      </c>
      <c r="D58" s="187" t="s">
        <v>1672</v>
      </c>
      <c r="E58" s="236" t="s">
        <v>1776</v>
      </c>
      <c r="F58" s="236"/>
      <c r="G58" s="189" t="s">
        <v>24</v>
      </c>
      <c r="H58" s="190">
        <v>1</v>
      </c>
      <c r="I58" s="191">
        <v>170.5</v>
      </c>
      <c r="J58" s="191">
        <v>170.5</v>
      </c>
    </row>
    <row r="59" spans="1:10" ht="26.4">
      <c r="A59" s="192" t="s">
        <v>52</v>
      </c>
      <c r="B59" s="193" t="s">
        <v>1582</v>
      </c>
      <c r="C59" s="192" t="s">
        <v>26</v>
      </c>
      <c r="D59" s="192" t="s">
        <v>1583</v>
      </c>
      <c r="E59" s="235" t="s">
        <v>55</v>
      </c>
      <c r="F59" s="235"/>
      <c r="G59" s="194" t="s">
        <v>56</v>
      </c>
      <c r="H59" s="195">
        <v>0.97740000000000005</v>
      </c>
      <c r="I59" s="196">
        <v>23.79</v>
      </c>
      <c r="J59" s="196">
        <v>23.25</v>
      </c>
    </row>
    <row r="60" spans="1:10" ht="26.4">
      <c r="A60" s="192" t="s">
        <v>52</v>
      </c>
      <c r="B60" s="193" t="s">
        <v>53</v>
      </c>
      <c r="C60" s="192" t="s">
        <v>26</v>
      </c>
      <c r="D60" s="192" t="s">
        <v>54</v>
      </c>
      <c r="E60" s="235" t="s">
        <v>55</v>
      </c>
      <c r="F60" s="235"/>
      <c r="G60" s="194" t="s">
        <v>56</v>
      </c>
      <c r="H60" s="195">
        <v>0.97740000000000005</v>
      </c>
      <c r="I60" s="196">
        <v>19.22</v>
      </c>
      <c r="J60" s="196">
        <v>18.78</v>
      </c>
    </row>
    <row r="61" spans="1:10" ht="26.4">
      <c r="A61" s="192" t="s">
        <v>52</v>
      </c>
      <c r="B61" s="193" t="s">
        <v>301</v>
      </c>
      <c r="C61" s="192" t="s">
        <v>26</v>
      </c>
      <c r="D61" s="192" t="s">
        <v>1777</v>
      </c>
      <c r="E61" s="235" t="s">
        <v>65</v>
      </c>
      <c r="F61" s="235"/>
      <c r="G61" s="194" t="s">
        <v>28</v>
      </c>
      <c r="H61" s="195">
        <v>4.4999999999999997E-3</v>
      </c>
      <c r="I61" s="196">
        <v>532.86</v>
      </c>
      <c r="J61" s="196">
        <v>2.39</v>
      </c>
    </row>
    <row r="62" spans="1:10" ht="26.4">
      <c r="A62" s="200" t="s">
        <v>45</v>
      </c>
      <c r="B62" s="201" t="s">
        <v>1778</v>
      </c>
      <c r="C62" s="200" t="s">
        <v>26</v>
      </c>
      <c r="D62" s="200" t="s">
        <v>1779</v>
      </c>
      <c r="E62" s="239" t="s">
        <v>46</v>
      </c>
      <c r="F62" s="239"/>
      <c r="G62" s="202" t="s">
        <v>24</v>
      </c>
      <c r="H62" s="203">
        <v>1.0203</v>
      </c>
      <c r="I62" s="204">
        <v>47.4</v>
      </c>
      <c r="J62" s="204">
        <v>48.36</v>
      </c>
    </row>
    <row r="63" spans="1:10" ht="26.4">
      <c r="A63" s="200" t="s">
        <v>45</v>
      </c>
      <c r="B63" s="201" t="s">
        <v>1780</v>
      </c>
      <c r="C63" s="200" t="s">
        <v>26</v>
      </c>
      <c r="D63" s="200" t="s">
        <v>1781</v>
      </c>
      <c r="E63" s="239" t="s">
        <v>46</v>
      </c>
      <c r="F63" s="239"/>
      <c r="G63" s="202" t="s">
        <v>30</v>
      </c>
      <c r="H63" s="203">
        <v>0.61050000000000004</v>
      </c>
      <c r="I63" s="204">
        <v>66.77</v>
      </c>
      <c r="J63" s="204">
        <v>40.76</v>
      </c>
    </row>
    <row r="64" spans="1:10" ht="26.4">
      <c r="A64" s="200" t="s">
        <v>45</v>
      </c>
      <c r="B64" s="201" t="s">
        <v>1782</v>
      </c>
      <c r="C64" s="200" t="s">
        <v>26</v>
      </c>
      <c r="D64" s="200" t="s">
        <v>1783</v>
      </c>
      <c r="E64" s="239" t="s">
        <v>46</v>
      </c>
      <c r="F64" s="239"/>
      <c r="G64" s="202" t="s">
        <v>30</v>
      </c>
      <c r="H64" s="203">
        <v>0.87009999999999998</v>
      </c>
      <c r="I64" s="204">
        <v>39.86</v>
      </c>
      <c r="J64" s="204">
        <v>34.68</v>
      </c>
    </row>
    <row r="65" spans="1:10">
      <c r="A65" s="200" t="s">
        <v>45</v>
      </c>
      <c r="B65" s="201" t="s">
        <v>1588</v>
      </c>
      <c r="C65" s="200" t="s">
        <v>26</v>
      </c>
      <c r="D65" s="200" t="s">
        <v>1589</v>
      </c>
      <c r="E65" s="239" t="s">
        <v>46</v>
      </c>
      <c r="F65" s="239"/>
      <c r="G65" s="202" t="s">
        <v>59</v>
      </c>
      <c r="H65" s="203">
        <v>2.5000000000000001E-3</v>
      </c>
      <c r="I65" s="204">
        <v>53.19</v>
      </c>
      <c r="J65" s="204">
        <v>0.13</v>
      </c>
    </row>
    <row r="66" spans="1:10" ht="26.4">
      <c r="A66" s="200" t="s">
        <v>45</v>
      </c>
      <c r="B66" s="201" t="s">
        <v>1784</v>
      </c>
      <c r="C66" s="200" t="s">
        <v>26</v>
      </c>
      <c r="D66" s="200" t="s">
        <v>1785</v>
      </c>
      <c r="E66" s="239" t="s">
        <v>46</v>
      </c>
      <c r="F66" s="239"/>
      <c r="G66" s="202" t="s">
        <v>59</v>
      </c>
      <c r="H66" s="203">
        <v>7.9699999999999993E-2</v>
      </c>
      <c r="I66" s="204">
        <v>27</v>
      </c>
      <c r="J66" s="204">
        <v>2.15</v>
      </c>
    </row>
    <row r="67" spans="1:10" ht="26.4">
      <c r="A67" s="197"/>
      <c r="B67" s="197"/>
      <c r="C67" s="197"/>
      <c r="D67" s="197"/>
      <c r="E67" s="197" t="s">
        <v>47</v>
      </c>
      <c r="F67" s="198">
        <v>27.9</v>
      </c>
      <c r="G67" s="197" t="s">
        <v>48</v>
      </c>
      <c r="H67" s="198">
        <v>0</v>
      </c>
      <c r="I67" s="197" t="s">
        <v>49</v>
      </c>
      <c r="J67" s="198">
        <v>27.9</v>
      </c>
    </row>
    <row r="68" spans="1:10" ht="27" thickBot="1">
      <c r="A68" s="197"/>
      <c r="B68" s="197"/>
      <c r="C68" s="197"/>
      <c r="D68" s="197"/>
      <c r="E68" s="197" t="s">
        <v>50</v>
      </c>
      <c r="F68" s="198">
        <v>0</v>
      </c>
      <c r="G68" s="197"/>
      <c r="H68" s="238" t="s">
        <v>51</v>
      </c>
      <c r="I68" s="238"/>
      <c r="J68" s="198">
        <v>170.5</v>
      </c>
    </row>
    <row r="69" spans="1:10" ht="14.4" thickTop="1">
      <c r="A69" s="199"/>
      <c r="B69" s="199"/>
      <c r="C69" s="199"/>
      <c r="D69" s="199"/>
      <c r="E69" s="199"/>
      <c r="F69" s="199"/>
      <c r="G69" s="199"/>
      <c r="H69" s="199"/>
      <c r="I69" s="199"/>
      <c r="J69" s="199"/>
    </row>
    <row r="70" spans="1:10">
      <c r="A70" s="207" t="s">
        <v>351</v>
      </c>
      <c r="B70" s="208" t="s">
        <v>16</v>
      </c>
      <c r="C70" s="207" t="s">
        <v>17</v>
      </c>
      <c r="D70" s="207" t="s">
        <v>6</v>
      </c>
      <c r="E70" s="237" t="s">
        <v>42</v>
      </c>
      <c r="F70" s="237"/>
      <c r="G70" s="209" t="s">
        <v>18</v>
      </c>
      <c r="H70" s="208" t="s">
        <v>19</v>
      </c>
      <c r="I70" s="208" t="s">
        <v>20</v>
      </c>
      <c r="J70" s="208" t="s">
        <v>7</v>
      </c>
    </row>
    <row r="71" spans="1:10" ht="26.4">
      <c r="A71" s="187" t="s">
        <v>43</v>
      </c>
      <c r="B71" s="188" t="s">
        <v>1786</v>
      </c>
      <c r="C71" s="187" t="s">
        <v>26</v>
      </c>
      <c r="D71" s="187" t="s">
        <v>1679</v>
      </c>
      <c r="E71" s="236" t="s">
        <v>66</v>
      </c>
      <c r="F71" s="236"/>
      <c r="G71" s="189" t="s">
        <v>30</v>
      </c>
      <c r="H71" s="190">
        <v>1</v>
      </c>
      <c r="I71" s="191">
        <v>41.91</v>
      </c>
      <c r="J71" s="191">
        <v>41.91</v>
      </c>
    </row>
    <row r="72" spans="1:10" ht="26.4">
      <c r="A72" s="192" t="s">
        <v>52</v>
      </c>
      <c r="B72" s="193" t="s">
        <v>72</v>
      </c>
      <c r="C72" s="192" t="s">
        <v>26</v>
      </c>
      <c r="D72" s="192" t="s">
        <v>73</v>
      </c>
      <c r="E72" s="235" t="s">
        <v>55</v>
      </c>
      <c r="F72" s="235"/>
      <c r="G72" s="194" t="s">
        <v>56</v>
      </c>
      <c r="H72" s="195">
        <v>0.4</v>
      </c>
      <c r="I72" s="196">
        <v>19.55</v>
      </c>
      <c r="J72" s="196">
        <v>7.82</v>
      </c>
    </row>
    <row r="73" spans="1:10" ht="26.4">
      <c r="A73" s="192" t="s">
        <v>52</v>
      </c>
      <c r="B73" s="193" t="s">
        <v>76</v>
      </c>
      <c r="C73" s="192" t="s">
        <v>26</v>
      </c>
      <c r="D73" s="192" t="s">
        <v>77</v>
      </c>
      <c r="E73" s="235" t="s">
        <v>55</v>
      </c>
      <c r="F73" s="235"/>
      <c r="G73" s="194" t="s">
        <v>56</v>
      </c>
      <c r="H73" s="195">
        <v>0.15</v>
      </c>
      <c r="I73" s="196">
        <v>23.61</v>
      </c>
      <c r="J73" s="196">
        <v>3.54</v>
      </c>
    </row>
    <row r="74" spans="1:10" ht="26.4">
      <c r="A74" s="200" t="s">
        <v>45</v>
      </c>
      <c r="B74" s="201" t="s">
        <v>1787</v>
      </c>
      <c r="C74" s="200" t="s">
        <v>26</v>
      </c>
      <c r="D74" s="200" t="s">
        <v>1788</v>
      </c>
      <c r="E74" s="239" t="s">
        <v>46</v>
      </c>
      <c r="F74" s="239"/>
      <c r="G74" s="202" t="s">
        <v>30</v>
      </c>
      <c r="H74" s="203">
        <v>1</v>
      </c>
      <c r="I74" s="204">
        <v>29</v>
      </c>
      <c r="J74" s="204">
        <v>29</v>
      </c>
    </row>
    <row r="75" spans="1:10">
      <c r="A75" s="200" t="s">
        <v>45</v>
      </c>
      <c r="B75" s="201" t="s">
        <v>1789</v>
      </c>
      <c r="C75" s="200" t="s">
        <v>26</v>
      </c>
      <c r="D75" s="200" t="s">
        <v>1790</v>
      </c>
      <c r="E75" s="239" t="s">
        <v>46</v>
      </c>
      <c r="F75" s="239"/>
      <c r="G75" s="202" t="s">
        <v>59</v>
      </c>
      <c r="H75" s="203">
        <v>0.05</v>
      </c>
      <c r="I75" s="204">
        <v>31.07</v>
      </c>
      <c r="J75" s="204">
        <v>1.55</v>
      </c>
    </row>
    <row r="76" spans="1:10" ht="26.4">
      <c r="A76" s="197"/>
      <c r="B76" s="197"/>
      <c r="C76" s="197"/>
      <c r="D76" s="197"/>
      <c r="E76" s="197" t="s">
        <v>47</v>
      </c>
      <c r="F76" s="198">
        <v>7.37</v>
      </c>
      <c r="G76" s="197" t="s">
        <v>48</v>
      </c>
      <c r="H76" s="198">
        <v>0</v>
      </c>
      <c r="I76" s="197" t="s">
        <v>49</v>
      </c>
      <c r="J76" s="198">
        <v>7.37</v>
      </c>
    </row>
    <row r="77" spans="1:10" ht="27" thickBot="1">
      <c r="A77" s="197"/>
      <c r="B77" s="197"/>
      <c r="C77" s="197"/>
      <c r="D77" s="197"/>
      <c r="E77" s="197" t="s">
        <v>50</v>
      </c>
      <c r="F77" s="198">
        <v>0</v>
      </c>
      <c r="G77" s="197"/>
      <c r="H77" s="238" t="s">
        <v>51</v>
      </c>
      <c r="I77" s="238"/>
      <c r="J77" s="198">
        <v>41.91</v>
      </c>
    </row>
    <row r="78" spans="1:10" ht="14.4" thickTop="1">
      <c r="A78" s="199"/>
      <c r="B78" s="199"/>
      <c r="C78" s="199"/>
      <c r="D78" s="199"/>
      <c r="E78" s="199"/>
      <c r="F78" s="199"/>
      <c r="G78" s="199"/>
      <c r="H78" s="199"/>
      <c r="I78" s="199"/>
      <c r="J78" s="199"/>
    </row>
    <row r="79" spans="1:10">
      <c r="A79" s="207" t="s">
        <v>354</v>
      </c>
      <c r="B79" s="208" t="s">
        <v>16</v>
      </c>
      <c r="C79" s="207" t="s">
        <v>17</v>
      </c>
      <c r="D79" s="207" t="s">
        <v>6</v>
      </c>
      <c r="E79" s="237" t="s">
        <v>42</v>
      </c>
      <c r="F79" s="237"/>
      <c r="G79" s="209" t="s">
        <v>18</v>
      </c>
      <c r="H79" s="208" t="s">
        <v>19</v>
      </c>
      <c r="I79" s="208" t="s">
        <v>20</v>
      </c>
      <c r="J79" s="208" t="s">
        <v>7</v>
      </c>
    </row>
    <row r="80" spans="1:10" ht="26.4">
      <c r="A80" s="187" t="s">
        <v>43</v>
      </c>
      <c r="B80" s="188" t="s">
        <v>1680</v>
      </c>
      <c r="C80" s="187" t="s">
        <v>26</v>
      </c>
      <c r="D80" s="187" t="s">
        <v>1681</v>
      </c>
      <c r="E80" s="236" t="s">
        <v>118</v>
      </c>
      <c r="F80" s="236"/>
      <c r="G80" s="189" t="s">
        <v>31</v>
      </c>
      <c r="H80" s="190">
        <v>1</v>
      </c>
      <c r="I80" s="191">
        <v>112.04</v>
      </c>
      <c r="J80" s="191">
        <v>112.04</v>
      </c>
    </row>
    <row r="81" spans="1:10" ht="26.4">
      <c r="A81" s="192" t="s">
        <v>52</v>
      </c>
      <c r="B81" s="193" t="s">
        <v>119</v>
      </c>
      <c r="C81" s="192" t="s">
        <v>26</v>
      </c>
      <c r="D81" s="192" t="s">
        <v>120</v>
      </c>
      <c r="E81" s="235" t="s">
        <v>55</v>
      </c>
      <c r="F81" s="235"/>
      <c r="G81" s="194" t="s">
        <v>56</v>
      </c>
      <c r="H81" s="195">
        <v>0.2021</v>
      </c>
      <c r="I81" s="196">
        <v>19.09</v>
      </c>
      <c r="J81" s="196">
        <v>3.85</v>
      </c>
    </row>
    <row r="82" spans="1:10" ht="26.4">
      <c r="A82" s="192" t="s">
        <v>52</v>
      </c>
      <c r="B82" s="193" t="s">
        <v>121</v>
      </c>
      <c r="C82" s="192" t="s">
        <v>26</v>
      </c>
      <c r="D82" s="192" t="s">
        <v>122</v>
      </c>
      <c r="E82" s="235" t="s">
        <v>55</v>
      </c>
      <c r="F82" s="235"/>
      <c r="G82" s="194" t="s">
        <v>56</v>
      </c>
      <c r="H82" s="195">
        <v>0.2021</v>
      </c>
      <c r="I82" s="196">
        <v>23.22</v>
      </c>
      <c r="J82" s="196">
        <v>4.6900000000000004</v>
      </c>
    </row>
    <row r="83" spans="1:10">
      <c r="A83" s="200" t="s">
        <v>45</v>
      </c>
      <c r="B83" s="201" t="s">
        <v>547</v>
      </c>
      <c r="C83" s="200" t="s">
        <v>26</v>
      </c>
      <c r="D83" s="200" t="s">
        <v>548</v>
      </c>
      <c r="E83" s="239" t="s">
        <v>46</v>
      </c>
      <c r="F83" s="239"/>
      <c r="G83" s="202" t="s">
        <v>31</v>
      </c>
      <c r="H83" s="203">
        <v>1.6799999999999999E-2</v>
      </c>
      <c r="I83" s="204">
        <v>12.54</v>
      </c>
      <c r="J83" s="204">
        <v>0.21</v>
      </c>
    </row>
    <row r="84" spans="1:10" ht="26.4">
      <c r="A84" s="200" t="s">
        <v>45</v>
      </c>
      <c r="B84" s="201" t="s">
        <v>1791</v>
      </c>
      <c r="C84" s="200" t="s">
        <v>26</v>
      </c>
      <c r="D84" s="200" t="s">
        <v>1792</v>
      </c>
      <c r="E84" s="239" t="s">
        <v>46</v>
      </c>
      <c r="F84" s="239"/>
      <c r="G84" s="202" t="s">
        <v>31</v>
      </c>
      <c r="H84" s="203">
        <v>1</v>
      </c>
      <c r="I84" s="204">
        <v>103.29</v>
      </c>
      <c r="J84" s="204">
        <v>103.29</v>
      </c>
    </row>
    <row r="85" spans="1:10" ht="26.4">
      <c r="A85" s="197"/>
      <c r="B85" s="197"/>
      <c r="C85" s="197"/>
      <c r="D85" s="197"/>
      <c r="E85" s="197" t="s">
        <v>47</v>
      </c>
      <c r="F85" s="198">
        <v>5.82</v>
      </c>
      <c r="G85" s="197" t="s">
        <v>48</v>
      </c>
      <c r="H85" s="198">
        <v>0</v>
      </c>
      <c r="I85" s="197" t="s">
        <v>49</v>
      </c>
      <c r="J85" s="198">
        <v>5.82</v>
      </c>
    </row>
    <row r="86" spans="1:10" ht="27" thickBot="1">
      <c r="A86" s="197"/>
      <c r="B86" s="197"/>
      <c r="C86" s="197"/>
      <c r="D86" s="197"/>
      <c r="E86" s="197" t="s">
        <v>50</v>
      </c>
      <c r="F86" s="198">
        <v>0</v>
      </c>
      <c r="G86" s="197"/>
      <c r="H86" s="238" t="s">
        <v>51</v>
      </c>
      <c r="I86" s="238"/>
      <c r="J86" s="198">
        <v>112.04</v>
      </c>
    </row>
    <row r="87" spans="1:10" ht="14.4" thickTop="1">
      <c r="A87" s="199"/>
      <c r="B87" s="199"/>
      <c r="C87" s="199"/>
      <c r="D87" s="199"/>
      <c r="E87" s="199"/>
      <c r="F87" s="199"/>
      <c r="G87" s="199"/>
      <c r="H87" s="199"/>
      <c r="I87" s="199"/>
      <c r="J87" s="199"/>
    </row>
    <row r="88" spans="1:10">
      <c r="A88" s="207" t="s">
        <v>365</v>
      </c>
      <c r="B88" s="208" t="s">
        <v>16</v>
      </c>
      <c r="C88" s="207" t="s">
        <v>17</v>
      </c>
      <c r="D88" s="207" t="s">
        <v>6</v>
      </c>
      <c r="E88" s="237" t="s">
        <v>42</v>
      </c>
      <c r="F88" s="237"/>
      <c r="G88" s="209" t="s">
        <v>18</v>
      </c>
      <c r="H88" s="208" t="s">
        <v>19</v>
      </c>
      <c r="I88" s="208" t="s">
        <v>20</v>
      </c>
      <c r="J88" s="208" t="s">
        <v>7</v>
      </c>
    </row>
    <row r="89" spans="1:10" ht="26.4">
      <c r="A89" s="187" t="s">
        <v>43</v>
      </c>
      <c r="B89" s="188" t="s">
        <v>1682</v>
      </c>
      <c r="C89" s="187" t="s">
        <v>26</v>
      </c>
      <c r="D89" s="187" t="s">
        <v>1683</v>
      </c>
      <c r="E89" s="236" t="s">
        <v>118</v>
      </c>
      <c r="F89" s="236"/>
      <c r="G89" s="189" t="s">
        <v>31</v>
      </c>
      <c r="H89" s="190">
        <v>1</v>
      </c>
      <c r="I89" s="191">
        <v>208.75</v>
      </c>
      <c r="J89" s="191">
        <v>208.75</v>
      </c>
    </row>
    <row r="90" spans="1:10" ht="26.4">
      <c r="A90" s="192" t="s">
        <v>52</v>
      </c>
      <c r="B90" s="193" t="s">
        <v>119</v>
      </c>
      <c r="C90" s="192" t="s">
        <v>26</v>
      </c>
      <c r="D90" s="192" t="s">
        <v>120</v>
      </c>
      <c r="E90" s="235" t="s">
        <v>55</v>
      </c>
      <c r="F90" s="235"/>
      <c r="G90" s="194" t="s">
        <v>56</v>
      </c>
      <c r="H90" s="195">
        <v>0.2021</v>
      </c>
      <c r="I90" s="196">
        <v>19.09</v>
      </c>
      <c r="J90" s="196">
        <v>3.85</v>
      </c>
    </row>
    <row r="91" spans="1:10" ht="26.4">
      <c r="A91" s="192" t="s">
        <v>52</v>
      </c>
      <c r="B91" s="193" t="s">
        <v>121</v>
      </c>
      <c r="C91" s="192" t="s">
        <v>26</v>
      </c>
      <c r="D91" s="192" t="s">
        <v>122</v>
      </c>
      <c r="E91" s="235" t="s">
        <v>55</v>
      </c>
      <c r="F91" s="235"/>
      <c r="G91" s="194" t="s">
        <v>56</v>
      </c>
      <c r="H91" s="195">
        <v>0.2021</v>
      </c>
      <c r="I91" s="196">
        <v>23.22</v>
      </c>
      <c r="J91" s="196">
        <v>4.6900000000000004</v>
      </c>
    </row>
    <row r="92" spans="1:10">
      <c r="A92" s="200" t="s">
        <v>45</v>
      </c>
      <c r="B92" s="201" t="s">
        <v>547</v>
      </c>
      <c r="C92" s="200" t="s">
        <v>26</v>
      </c>
      <c r="D92" s="200" t="s">
        <v>548</v>
      </c>
      <c r="E92" s="239" t="s">
        <v>46</v>
      </c>
      <c r="F92" s="239"/>
      <c r="G92" s="202" t="s">
        <v>31</v>
      </c>
      <c r="H92" s="203">
        <v>1.6799999999999999E-2</v>
      </c>
      <c r="I92" s="204">
        <v>12.54</v>
      </c>
      <c r="J92" s="204">
        <v>0.21</v>
      </c>
    </row>
    <row r="93" spans="1:10" ht="26.4">
      <c r="A93" s="200" t="s">
        <v>45</v>
      </c>
      <c r="B93" s="201" t="s">
        <v>1793</v>
      </c>
      <c r="C93" s="200" t="s">
        <v>26</v>
      </c>
      <c r="D93" s="200" t="s">
        <v>1794</v>
      </c>
      <c r="E93" s="239" t="s">
        <v>46</v>
      </c>
      <c r="F93" s="239"/>
      <c r="G93" s="202" t="s">
        <v>31</v>
      </c>
      <c r="H93" s="203">
        <v>1</v>
      </c>
      <c r="I93" s="204">
        <v>200</v>
      </c>
      <c r="J93" s="204">
        <v>200</v>
      </c>
    </row>
    <row r="94" spans="1:10" ht="26.4">
      <c r="A94" s="197"/>
      <c r="B94" s="197"/>
      <c r="C94" s="197"/>
      <c r="D94" s="197"/>
      <c r="E94" s="197" t="s">
        <v>47</v>
      </c>
      <c r="F94" s="198">
        <v>5.82</v>
      </c>
      <c r="G94" s="197" t="s">
        <v>48</v>
      </c>
      <c r="H94" s="198">
        <v>0</v>
      </c>
      <c r="I94" s="197" t="s">
        <v>49</v>
      </c>
      <c r="J94" s="198">
        <v>5.82</v>
      </c>
    </row>
    <row r="95" spans="1:10" ht="27" thickBot="1">
      <c r="A95" s="197"/>
      <c r="B95" s="197"/>
      <c r="C95" s="197"/>
      <c r="D95" s="197"/>
      <c r="E95" s="197" t="s">
        <v>50</v>
      </c>
      <c r="F95" s="198">
        <v>0</v>
      </c>
      <c r="G95" s="197"/>
      <c r="H95" s="238" t="s">
        <v>51</v>
      </c>
      <c r="I95" s="238"/>
      <c r="J95" s="198">
        <v>208.75</v>
      </c>
    </row>
    <row r="96" spans="1:10" ht="14.4" thickTop="1">
      <c r="A96" s="199"/>
      <c r="B96" s="199"/>
      <c r="C96" s="199"/>
      <c r="D96" s="199"/>
      <c r="E96" s="199"/>
      <c r="F96" s="199"/>
      <c r="G96" s="199"/>
      <c r="H96" s="199"/>
      <c r="I96" s="199"/>
      <c r="J96" s="199"/>
    </row>
    <row r="97" spans="1:10">
      <c r="A97" s="207" t="s">
        <v>373</v>
      </c>
      <c r="B97" s="208" t="s">
        <v>16</v>
      </c>
      <c r="C97" s="207" t="s">
        <v>17</v>
      </c>
      <c r="D97" s="207" t="s">
        <v>6</v>
      </c>
      <c r="E97" s="237" t="s">
        <v>42</v>
      </c>
      <c r="F97" s="237"/>
      <c r="G97" s="209" t="s">
        <v>18</v>
      </c>
      <c r="H97" s="208" t="s">
        <v>19</v>
      </c>
      <c r="I97" s="208" t="s">
        <v>20</v>
      </c>
      <c r="J97" s="208" t="s">
        <v>7</v>
      </c>
    </row>
    <row r="98" spans="1:10" ht="39.6">
      <c r="A98" s="187" t="s">
        <v>43</v>
      </c>
      <c r="B98" s="188" t="s">
        <v>1684</v>
      </c>
      <c r="C98" s="187" t="s">
        <v>26</v>
      </c>
      <c r="D98" s="187" t="s">
        <v>1685</v>
      </c>
      <c r="E98" s="236" t="s">
        <v>118</v>
      </c>
      <c r="F98" s="236"/>
      <c r="G98" s="189" t="s">
        <v>31</v>
      </c>
      <c r="H98" s="190">
        <v>1</v>
      </c>
      <c r="I98" s="191">
        <v>38.479999999999997</v>
      </c>
      <c r="J98" s="191">
        <v>38.479999999999997</v>
      </c>
    </row>
    <row r="99" spans="1:10" ht="26.4">
      <c r="A99" s="192" t="s">
        <v>52</v>
      </c>
      <c r="B99" s="193" t="s">
        <v>119</v>
      </c>
      <c r="C99" s="192" t="s">
        <v>26</v>
      </c>
      <c r="D99" s="192" t="s">
        <v>120</v>
      </c>
      <c r="E99" s="235" t="s">
        <v>55</v>
      </c>
      <c r="F99" s="235"/>
      <c r="G99" s="194" t="s">
        <v>56</v>
      </c>
      <c r="H99" s="195">
        <v>0.13600000000000001</v>
      </c>
      <c r="I99" s="196">
        <v>19.09</v>
      </c>
      <c r="J99" s="196">
        <v>2.59</v>
      </c>
    </row>
    <row r="100" spans="1:10" ht="26.4">
      <c r="A100" s="192" t="s">
        <v>52</v>
      </c>
      <c r="B100" s="193" t="s">
        <v>121</v>
      </c>
      <c r="C100" s="192" t="s">
        <v>26</v>
      </c>
      <c r="D100" s="192" t="s">
        <v>122</v>
      </c>
      <c r="E100" s="235" t="s">
        <v>55</v>
      </c>
      <c r="F100" s="235"/>
      <c r="G100" s="194" t="s">
        <v>56</v>
      </c>
      <c r="H100" s="195">
        <v>0.13600000000000001</v>
      </c>
      <c r="I100" s="196">
        <v>23.22</v>
      </c>
      <c r="J100" s="196">
        <v>3.15</v>
      </c>
    </row>
    <row r="101" spans="1:10" ht="26.4">
      <c r="A101" s="200" t="s">
        <v>45</v>
      </c>
      <c r="B101" s="201" t="s">
        <v>1795</v>
      </c>
      <c r="C101" s="200" t="s">
        <v>26</v>
      </c>
      <c r="D101" s="200" t="s">
        <v>1796</v>
      </c>
      <c r="E101" s="239" t="s">
        <v>46</v>
      </c>
      <c r="F101" s="239"/>
      <c r="G101" s="202" t="s">
        <v>31</v>
      </c>
      <c r="H101" s="203">
        <v>1</v>
      </c>
      <c r="I101" s="204">
        <v>31.13</v>
      </c>
      <c r="J101" s="204">
        <v>31.13</v>
      </c>
    </row>
    <row r="102" spans="1:10">
      <c r="A102" s="200" t="s">
        <v>45</v>
      </c>
      <c r="B102" s="201" t="s">
        <v>1797</v>
      </c>
      <c r="C102" s="200" t="s">
        <v>26</v>
      </c>
      <c r="D102" s="200" t="s">
        <v>1798</v>
      </c>
      <c r="E102" s="239" t="s">
        <v>46</v>
      </c>
      <c r="F102" s="239"/>
      <c r="G102" s="202" t="s">
        <v>31</v>
      </c>
      <c r="H102" s="203">
        <v>4.5999999999999999E-2</v>
      </c>
      <c r="I102" s="204">
        <v>19.079999999999998</v>
      </c>
      <c r="J102" s="204">
        <v>0.87</v>
      </c>
    </row>
    <row r="103" spans="1:10">
      <c r="A103" s="200" t="s">
        <v>45</v>
      </c>
      <c r="B103" s="201" t="s">
        <v>543</v>
      </c>
      <c r="C103" s="200" t="s">
        <v>26</v>
      </c>
      <c r="D103" s="200" t="s">
        <v>1799</v>
      </c>
      <c r="E103" s="239" t="s">
        <v>46</v>
      </c>
      <c r="F103" s="239"/>
      <c r="G103" s="202" t="s">
        <v>31</v>
      </c>
      <c r="H103" s="203">
        <v>1.0999999999999999E-2</v>
      </c>
      <c r="I103" s="204">
        <v>66.25</v>
      </c>
      <c r="J103" s="204">
        <v>0.72</v>
      </c>
    </row>
    <row r="104" spans="1:10">
      <c r="A104" s="200" t="s">
        <v>45</v>
      </c>
      <c r="B104" s="201" t="s">
        <v>539</v>
      </c>
      <c r="C104" s="200" t="s">
        <v>26</v>
      </c>
      <c r="D104" s="200" t="s">
        <v>540</v>
      </c>
      <c r="E104" s="239" t="s">
        <v>46</v>
      </c>
      <c r="F104" s="239"/>
      <c r="G104" s="202" t="s">
        <v>31</v>
      </c>
      <c r="H104" s="203">
        <v>1.4E-2</v>
      </c>
      <c r="I104" s="204">
        <v>1.74</v>
      </c>
      <c r="J104" s="204">
        <v>0.02</v>
      </c>
    </row>
    <row r="105" spans="1:10" ht="26.4">
      <c r="A105" s="197"/>
      <c r="B105" s="197"/>
      <c r="C105" s="197"/>
      <c r="D105" s="197"/>
      <c r="E105" s="197" t="s">
        <v>47</v>
      </c>
      <c r="F105" s="198">
        <v>3.91</v>
      </c>
      <c r="G105" s="197" t="s">
        <v>48</v>
      </c>
      <c r="H105" s="198">
        <v>0</v>
      </c>
      <c r="I105" s="197" t="s">
        <v>49</v>
      </c>
      <c r="J105" s="198">
        <v>3.91</v>
      </c>
    </row>
    <row r="106" spans="1:10" ht="27" thickBot="1">
      <c r="A106" s="197"/>
      <c r="B106" s="197"/>
      <c r="C106" s="197"/>
      <c r="D106" s="197"/>
      <c r="E106" s="197" t="s">
        <v>50</v>
      </c>
      <c r="F106" s="198">
        <v>0</v>
      </c>
      <c r="G106" s="197"/>
      <c r="H106" s="238" t="s">
        <v>51</v>
      </c>
      <c r="I106" s="238"/>
      <c r="J106" s="198">
        <v>38.479999999999997</v>
      </c>
    </row>
    <row r="107" spans="1:10" ht="14.4" thickTop="1">
      <c r="A107" s="199"/>
      <c r="B107" s="199"/>
      <c r="C107" s="199"/>
      <c r="D107" s="199"/>
      <c r="E107" s="199"/>
      <c r="F107" s="199"/>
      <c r="G107" s="199"/>
      <c r="H107" s="199"/>
      <c r="I107" s="199"/>
      <c r="J107" s="199"/>
    </row>
    <row r="108" spans="1:10">
      <c r="A108" s="207" t="s">
        <v>376</v>
      </c>
      <c r="B108" s="208" t="s">
        <v>16</v>
      </c>
      <c r="C108" s="207" t="s">
        <v>17</v>
      </c>
      <c r="D108" s="207" t="s">
        <v>6</v>
      </c>
      <c r="E108" s="237" t="s">
        <v>42</v>
      </c>
      <c r="F108" s="237"/>
      <c r="G108" s="209" t="s">
        <v>18</v>
      </c>
      <c r="H108" s="208" t="s">
        <v>19</v>
      </c>
      <c r="I108" s="208" t="s">
        <v>20</v>
      </c>
      <c r="J108" s="208" t="s">
        <v>7</v>
      </c>
    </row>
    <row r="109" spans="1:10" ht="39.6">
      <c r="A109" s="187" t="s">
        <v>43</v>
      </c>
      <c r="B109" s="188" t="s">
        <v>1686</v>
      </c>
      <c r="C109" s="187" t="s">
        <v>26</v>
      </c>
      <c r="D109" s="187" t="s">
        <v>1687</v>
      </c>
      <c r="E109" s="236" t="s">
        <v>118</v>
      </c>
      <c r="F109" s="236"/>
      <c r="G109" s="189" t="s">
        <v>31</v>
      </c>
      <c r="H109" s="190">
        <v>1</v>
      </c>
      <c r="I109" s="191">
        <v>23.28</v>
      </c>
      <c r="J109" s="191">
        <v>23.28</v>
      </c>
    </row>
    <row r="110" spans="1:10" ht="26.4">
      <c r="A110" s="192" t="s">
        <v>52</v>
      </c>
      <c r="B110" s="193" t="s">
        <v>119</v>
      </c>
      <c r="C110" s="192" t="s">
        <v>26</v>
      </c>
      <c r="D110" s="192" t="s">
        <v>120</v>
      </c>
      <c r="E110" s="235" t="s">
        <v>55</v>
      </c>
      <c r="F110" s="235"/>
      <c r="G110" s="194" t="s">
        <v>56</v>
      </c>
      <c r="H110" s="195">
        <v>0.17100000000000001</v>
      </c>
      <c r="I110" s="196">
        <v>19.09</v>
      </c>
      <c r="J110" s="196">
        <v>3.26</v>
      </c>
    </row>
    <row r="111" spans="1:10" ht="26.4">
      <c r="A111" s="192" t="s">
        <v>52</v>
      </c>
      <c r="B111" s="193" t="s">
        <v>121</v>
      </c>
      <c r="C111" s="192" t="s">
        <v>26</v>
      </c>
      <c r="D111" s="192" t="s">
        <v>122</v>
      </c>
      <c r="E111" s="235" t="s">
        <v>55</v>
      </c>
      <c r="F111" s="235"/>
      <c r="G111" s="194" t="s">
        <v>56</v>
      </c>
      <c r="H111" s="195">
        <v>0.17100000000000001</v>
      </c>
      <c r="I111" s="196">
        <v>23.22</v>
      </c>
      <c r="J111" s="196">
        <v>3.97</v>
      </c>
    </row>
    <row r="112" spans="1:10">
      <c r="A112" s="200" t="s">
        <v>45</v>
      </c>
      <c r="B112" s="201" t="s">
        <v>1800</v>
      </c>
      <c r="C112" s="200" t="s">
        <v>26</v>
      </c>
      <c r="D112" s="200" t="s">
        <v>1801</v>
      </c>
      <c r="E112" s="239" t="s">
        <v>46</v>
      </c>
      <c r="F112" s="239"/>
      <c r="G112" s="202" t="s">
        <v>31</v>
      </c>
      <c r="H112" s="203">
        <v>1</v>
      </c>
      <c r="I112" s="204">
        <v>13.49</v>
      </c>
      <c r="J112" s="204">
        <v>13.49</v>
      </c>
    </row>
    <row r="113" spans="1:10">
      <c r="A113" s="200" t="s">
        <v>45</v>
      </c>
      <c r="B113" s="201" t="s">
        <v>1797</v>
      </c>
      <c r="C113" s="200" t="s">
        <v>26</v>
      </c>
      <c r="D113" s="200" t="s">
        <v>1798</v>
      </c>
      <c r="E113" s="239" t="s">
        <v>46</v>
      </c>
      <c r="F113" s="239"/>
      <c r="G113" s="202" t="s">
        <v>31</v>
      </c>
      <c r="H113" s="203">
        <v>7.0999999999999994E-2</v>
      </c>
      <c r="I113" s="204">
        <v>19.079999999999998</v>
      </c>
      <c r="J113" s="204">
        <v>1.35</v>
      </c>
    </row>
    <row r="114" spans="1:10">
      <c r="A114" s="200" t="s">
        <v>45</v>
      </c>
      <c r="B114" s="201" t="s">
        <v>543</v>
      </c>
      <c r="C114" s="200" t="s">
        <v>26</v>
      </c>
      <c r="D114" s="200" t="s">
        <v>1799</v>
      </c>
      <c r="E114" s="239" t="s">
        <v>46</v>
      </c>
      <c r="F114" s="239"/>
      <c r="G114" s="202" t="s">
        <v>31</v>
      </c>
      <c r="H114" s="203">
        <v>1.7999999999999999E-2</v>
      </c>
      <c r="I114" s="204">
        <v>66.25</v>
      </c>
      <c r="J114" s="204">
        <v>1.19</v>
      </c>
    </row>
    <row r="115" spans="1:10">
      <c r="A115" s="200" t="s">
        <v>45</v>
      </c>
      <c r="B115" s="201" t="s">
        <v>539</v>
      </c>
      <c r="C115" s="200" t="s">
        <v>26</v>
      </c>
      <c r="D115" s="200" t="s">
        <v>540</v>
      </c>
      <c r="E115" s="239" t="s">
        <v>46</v>
      </c>
      <c r="F115" s="239"/>
      <c r="G115" s="202" t="s">
        <v>31</v>
      </c>
      <c r="H115" s="203">
        <v>1.7000000000000001E-2</v>
      </c>
      <c r="I115" s="204">
        <v>1.74</v>
      </c>
      <c r="J115" s="204">
        <v>0.02</v>
      </c>
    </row>
    <row r="116" spans="1:10" ht="26.4">
      <c r="A116" s="197"/>
      <c r="B116" s="197"/>
      <c r="C116" s="197"/>
      <c r="D116" s="197"/>
      <c r="E116" s="197" t="s">
        <v>47</v>
      </c>
      <c r="F116" s="198">
        <v>4.92</v>
      </c>
      <c r="G116" s="197" t="s">
        <v>48</v>
      </c>
      <c r="H116" s="198">
        <v>0</v>
      </c>
      <c r="I116" s="197" t="s">
        <v>49</v>
      </c>
      <c r="J116" s="198">
        <v>4.92</v>
      </c>
    </row>
    <row r="117" spans="1:10" ht="27" thickBot="1">
      <c r="A117" s="197"/>
      <c r="B117" s="197"/>
      <c r="C117" s="197"/>
      <c r="D117" s="197"/>
      <c r="E117" s="197" t="s">
        <v>50</v>
      </c>
      <c r="F117" s="198">
        <v>0</v>
      </c>
      <c r="G117" s="197"/>
      <c r="H117" s="238" t="s">
        <v>51</v>
      </c>
      <c r="I117" s="238"/>
      <c r="J117" s="198">
        <v>23.28</v>
      </c>
    </row>
    <row r="118" spans="1:10" ht="14.4" thickTop="1">
      <c r="A118" s="199"/>
      <c r="B118" s="199"/>
      <c r="C118" s="199"/>
      <c r="D118" s="199"/>
      <c r="E118" s="199"/>
      <c r="F118" s="199"/>
      <c r="G118" s="199"/>
      <c r="H118" s="199"/>
      <c r="I118" s="199"/>
      <c r="J118" s="199"/>
    </row>
    <row r="119" spans="1:10">
      <c r="A119" s="207" t="s">
        <v>386</v>
      </c>
      <c r="B119" s="208" t="s">
        <v>16</v>
      </c>
      <c r="C119" s="207" t="s">
        <v>17</v>
      </c>
      <c r="D119" s="207" t="s">
        <v>6</v>
      </c>
      <c r="E119" s="237" t="s">
        <v>42</v>
      </c>
      <c r="F119" s="237"/>
      <c r="G119" s="209" t="s">
        <v>18</v>
      </c>
      <c r="H119" s="208" t="s">
        <v>19</v>
      </c>
      <c r="I119" s="208" t="s">
        <v>20</v>
      </c>
      <c r="J119" s="208" t="s">
        <v>7</v>
      </c>
    </row>
    <row r="120" spans="1:10" ht="26.4">
      <c r="A120" s="187" t="s">
        <v>43</v>
      </c>
      <c r="B120" s="188" t="s">
        <v>1688</v>
      </c>
      <c r="C120" s="187" t="s">
        <v>26</v>
      </c>
      <c r="D120" s="187" t="s">
        <v>1689</v>
      </c>
      <c r="E120" s="236" t="s">
        <v>118</v>
      </c>
      <c r="F120" s="236"/>
      <c r="G120" s="189" t="s">
        <v>31</v>
      </c>
      <c r="H120" s="190">
        <v>1</v>
      </c>
      <c r="I120" s="191">
        <v>54.8</v>
      </c>
      <c r="J120" s="191">
        <v>54.8</v>
      </c>
    </row>
    <row r="121" spans="1:10" ht="26.4">
      <c r="A121" s="192" t="s">
        <v>52</v>
      </c>
      <c r="B121" s="193" t="s">
        <v>119</v>
      </c>
      <c r="C121" s="192" t="s">
        <v>26</v>
      </c>
      <c r="D121" s="192" t="s">
        <v>120</v>
      </c>
      <c r="E121" s="235" t="s">
        <v>55</v>
      </c>
      <c r="F121" s="235"/>
      <c r="G121" s="194" t="s">
        <v>56</v>
      </c>
      <c r="H121" s="195">
        <v>0.1133</v>
      </c>
      <c r="I121" s="196">
        <v>19.09</v>
      </c>
      <c r="J121" s="196">
        <v>2.16</v>
      </c>
    </row>
    <row r="122" spans="1:10" ht="26.4">
      <c r="A122" s="192" t="s">
        <v>52</v>
      </c>
      <c r="B122" s="193" t="s">
        <v>121</v>
      </c>
      <c r="C122" s="192" t="s">
        <v>26</v>
      </c>
      <c r="D122" s="192" t="s">
        <v>122</v>
      </c>
      <c r="E122" s="235" t="s">
        <v>55</v>
      </c>
      <c r="F122" s="235"/>
      <c r="G122" s="194" t="s">
        <v>56</v>
      </c>
      <c r="H122" s="195">
        <v>0.1133</v>
      </c>
      <c r="I122" s="196">
        <v>23.22</v>
      </c>
      <c r="J122" s="196">
        <v>2.63</v>
      </c>
    </row>
    <row r="123" spans="1:10" ht="26.4">
      <c r="A123" s="200" t="s">
        <v>45</v>
      </c>
      <c r="B123" s="201" t="s">
        <v>1802</v>
      </c>
      <c r="C123" s="200" t="s">
        <v>26</v>
      </c>
      <c r="D123" s="200" t="s">
        <v>1803</v>
      </c>
      <c r="E123" s="239" t="s">
        <v>46</v>
      </c>
      <c r="F123" s="239"/>
      <c r="G123" s="202" t="s">
        <v>31</v>
      </c>
      <c r="H123" s="203">
        <v>1</v>
      </c>
      <c r="I123" s="204">
        <v>47.45</v>
      </c>
      <c r="J123" s="204">
        <v>47.45</v>
      </c>
    </row>
    <row r="124" spans="1:10">
      <c r="A124" s="200" t="s">
        <v>45</v>
      </c>
      <c r="B124" s="201" t="s">
        <v>1797</v>
      </c>
      <c r="C124" s="200" t="s">
        <v>26</v>
      </c>
      <c r="D124" s="200" t="s">
        <v>1798</v>
      </c>
      <c r="E124" s="239" t="s">
        <v>46</v>
      </c>
      <c r="F124" s="239"/>
      <c r="G124" s="202" t="s">
        <v>31</v>
      </c>
      <c r="H124" s="203">
        <v>7.1400000000000005E-2</v>
      </c>
      <c r="I124" s="204">
        <v>19.079999999999998</v>
      </c>
      <c r="J124" s="204">
        <v>1.36</v>
      </c>
    </row>
    <row r="125" spans="1:10">
      <c r="A125" s="200" t="s">
        <v>45</v>
      </c>
      <c r="B125" s="201" t="s">
        <v>543</v>
      </c>
      <c r="C125" s="200" t="s">
        <v>26</v>
      </c>
      <c r="D125" s="200" t="s">
        <v>1799</v>
      </c>
      <c r="E125" s="239" t="s">
        <v>46</v>
      </c>
      <c r="F125" s="239"/>
      <c r="G125" s="202" t="s">
        <v>31</v>
      </c>
      <c r="H125" s="203">
        <v>1.7999999999999999E-2</v>
      </c>
      <c r="I125" s="204">
        <v>66.25</v>
      </c>
      <c r="J125" s="204">
        <v>1.19</v>
      </c>
    </row>
    <row r="126" spans="1:10">
      <c r="A126" s="200" t="s">
        <v>45</v>
      </c>
      <c r="B126" s="201" t="s">
        <v>539</v>
      </c>
      <c r="C126" s="200" t="s">
        <v>26</v>
      </c>
      <c r="D126" s="200" t="s">
        <v>540</v>
      </c>
      <c r="E126" s="239" t="s">
        <v>46</v>
      </c>
      <c r="F126" s="239"/>
      <c r="G126" s="202" t="s">
        <v>31</v>
      </c>
      <c r="H126" s="203">
        <v>1.14E-2</v>
      </c>
      <c r="I126" s="204">
        <v>1.74</v>
      </c>
      <c r="J126" s="204">
        <v>0.01</v>
      </c>
    </row>
    <row r="127" spans="1:10" ht="26.4">
      <c r="A127" s="197"/>
      <c r="B127" s="197"/>
      <c r="C127" s="197"/>
      <c r="D127" s="197"/>
      <c r="E127" s="197" t="s">
        <v>47</v>
      </c>
      <c r="F127" s="198">
        <v>3.25</v>
      </c>
      <c r="G127" s="197" t="s">
        <v>48</v>
      </c>
      <c r="H127" s="198">
        <v>0</v>
      </c>
      <c r="I127" s="197" t="s">
        <v>49</v>
      </c>
      <c r="J127" s="198">
        <v>3.25</v>
      </c>
    </row>
    <row r="128" spans="1:10" ht="27" thickBot="1">
      <c r="A128" s="197"/>
      <c r="B128" s="197"/>
      <c r="C128" s="197"/>
      <c r="D128" s="197"/>
      <c r="E128" s="197" t="s">
        <v>50</v>
      </c>
      <c r="F128" s="198">
        <v>0</v>
      </c>
      <c r="G128" s="197"/>
      <c r="H128" s="238" t="s">
        <v>51</v>
      </c>
      <c r="I128" s="238"/>
      <c r="J128" s="198">
        <v>54.8</v>
      </c>
    </row>
    <row r="129" spans="1:10" ht="14.4" thickTop="1">
      <c r="A129" s="199"/>
      <c r="B129" s="199"/>
      <c r="C129" s="199"/>
      <c r="D129" s="199"/>
      <c r="E129" s="199"/>
      <c r="F129" s="199"/>
      <c r="G129" s="199"/>
      <c r="H129" s="199"/>
      <c r="I129" s="199"/>
      <c r="J129" s="199"/>
    </row>
    <row r="130" spans="1:10">
      <c r="A130" s="207" t="s">
        <v>396</v>
      </c>
      <c r="B130" s="208" t="s">
        <v>16</v>
      </c>
      <c r="C130" s="207" t="s">
        <v>17</v>
      </c>
      <c r="D130" s="207" t="s">
        <v>6</v>
      </c>
      <c r="E130" s="237" t="s">
        <v>42</v>
      </c>
      <c r="F130" s="237"/>
      <c r="G130" s="209" t="s">
        <v>18</v>
      </c>
      <c r="H130" s="208" t="s">
        <v>19</v>
      </c>
      <c r="I130" s="208" t="s">
        <v>20</v>
      </c>
      <c r="J130" s="208" t="s">
        <v>7</v>
      </c>
    </row>
    <row r="131" spans="1:10" ht="26.4">
      <c r="A131" s="187" t="s">
        <v>43</v>
      </c>
      <c r="B131" s="188" t="s">
        <v>1164</v>
      </c>
      <c r="C131" s="187" t="s">
        <v>26</v>
      </c>
      <c r="D131" s="187" t="s">
        <v>1705</v>
      </c>
      <c r="E131" s="236" t="s">
        <v>118</v>
      </c>
      <c r="F131" s="236"/>
      <c r="G131" s="189" t="s">
        <v>31</v>
      </c>
      <c r="H131" s="190">
        <v>1</v>
      </c>
      <c r="I131" s="191">
        <v>6244.8</v>
      </c>
      <c r="J131" s="191">
        <v>6244.8</v>
      </c>
    </row>
    <row r="132" spans="1:10" ht="26.4">
      <c r="A132" s="192" t="s">
        <v>52</v>
      </c>
      <c r="B132" s="193" t="s">
        <v>119</v>
      </c>
      <c r="C132" s="192" t="s">
        <v>26</v>
      </c>
      <c r="D132" s="192" t="s">
        <v>120</v>
      </c>
      <c r="E132" s="235" t="s">
        <v>55</v>
      </c>
      <c r="F132" s="235"/>
      <c r="G132" s="194" t="s">
        <v>56</v>
      </c>
      <c r="H132" s="195">
        <v>1.4821</v>
      </c>
      <c r="I132" s="196">
        <v>19.09</v>
      </c>
      <c r="J132" s="196">
        <v>28.29</v>
      </c>
    </row>
    <row r="133" spans="1:10" ht="26.4">
      <c r="A133" s="192" t="s">
        <v>52</v>
      </c>
      <c r="B133" s="193" t="s">
        <v>121</v>
      </c>
      <c r="C133" s="192" t="s">
        <v>26</v>
      </c>
      <c r="D133" s="192" t="s">
        <v>122</v>
      </c>
      <c r="E133" s="235" t="s">
        <v>55</v>
      </c>
      <c r="F133" s="235"/>
      <c r="G133" s="194" t="s">
        <v>56</v>
      </c>
      <c r="H133" s="195">
        <v>1.4821</v>
      </c>
      <c r="I133" s="196">
        <v>23.22</v>
      </c>
      <c r="J133" s="196">
        <v>34.409999999999997</v>
      </c>
    </row>
    <row r="134" spans="1:10" ht="26.4">
      <c r="A134" s="192" t="s">
        <v>52</v>
      </c>
      <c r="B134" s="193" t="s">
        <v>1166</v>
      </c>
      <c r="C134" s="192" t="s">
        <v>26</v>
      </c>
      <c r="D134" s="192" t="s">
        <v>1167</v>
      </c>
      <c r="E134" s="235" t="s">
        <v>67</v>
      </c>
      <c r="F134" s="235"/>
      <c r="G134" s="194" t="s">
        <v>68</v>
      </c>
      <c r="H134" s="195">
        <v>0.26340000000000002</v>
      </c>
      <c r="I134" s="196">
        <v>322.94</v>
      </c>
      <c r="J134" s="196">
        <v>85.06</v>
      </c>
    </row>
    <row r="135" spans="1:10" ht="26.4">
      <c r="A135" s="192" t="s">
        <v>52</v>
      </c>
      <c r="B135" s="193" t="s">
        <v>1168</v>
      </c>
      <c r="C135" s="192" t="s">
        <v>26</v>
      </c>
      <c r="D135" s="192" t="s">
        <v>1169</v>
      </c>
      <c r="E135" s="235" t="s">
        <v>67</v>
      </c>
      <c r="F135" s="235"/>
      <c r="G135" s="194" t="s">
        <v>69</v>
      </c>
      <c r="H135" s="195">
        <v>2.3611</v>
      </c>
      <c r="I135" s="196">
        <v>153.46</v>
      </c>
      <c r="J135" s="196">
        <v>362.33</v>
      </c>
    </row>
    <row r="136" spans="1:10">
      <c r="A136" s="200" t="s">
        <v>45</v>
      </c>
      <c r="B136" s="201" t="s">
        <v>1170</v>
      </c>
      <c r="C136" s="200" t="s">
        <v>26</v>
      </c>
      <c r="D136" s="200" t="s">
        <v>1171</v>
      </c>
      <c r="E136" s="239" t="s">
        <v>46</v>
      </c>
      <c r="F136" s="239"/>
      <c r="G136" s="202" t="s">
        <v>31</v>
      </c>
      <c r="H136" s="203">
        <v>1</v>
      </c>
      <c r="I136" s="204">
        <v>5734.71</v>
      </c>
      <c r="J136" s="204">
        <v>5734.71</v>
      </c>
    </row>
    <row r="137" spans="1:10" ht="26.4">
      <c r="A137" s="197"/>
      <c r="B137" s="197"/>
      <c r="C137" s="197"/>
      <c r="D137" s="197"/>
      <c r="E137" s="197" t="s">
        <v>47</v>
      </c>
      <c r="F137" s="198">
        <v>93.18</v>
      </c>
      <c r="G137" s="197" t="s">
        <v>48</v>
      </c>
      <c r="H137" s="198">
        <v>0</v>
      </c>
      <c r="I137" s="197" t="s">
        <v>49</v>
      </c>
      <c r="J137" s="198">
        <v>93.18</v>
      </c>
    </row>
    <row r="138" spans="1:10" ht="27" thickBot="1">
      <c r="A138" s="197"/>
      <c r="B138" s="197"/>
      <c r="C138" s="197"/>
      <c r="D138" s="197"/>
      <c r="E138" s="197" t="s">
        <v>50</v>
      </c>
      <c r="F138" s="198">
        <v>0</v>
      </c>
      <c r="G138" s="197"/>
      <c r="H138" s="238" t="s">
        <v>51</v>
      </c>
      <c r="I138" s="238"/>
      <c r="J138" s="198">
        <v>6244.8</v>
      </c>
    </row>
    <row r="139" spans="1:10" ht="14.4" thickTop="1">
      <c r="A139" s="199"/>
      <c r="B139" s="199"/>
      <c r="C139" s="199"/>
      <c r="D139" s="199"/>
      <c r="E139" s="199"/>
      <c r="F139" s="199"/>
      <c r="G139" s="199"/>
      <c r="H139" s="199"/>
      <c r="I139" s="199"/>
      <c r="J139" s="199"/>
    </row>
    <row r="140" spans="1:10">
      <c r="A140" s="207" t="s">
        <v>405</v>
      </c>
      <c r="B140" s="208" t="s">
        <v>16</v>
      </c>
      <c r="C140" s="207" t="s">
        <v>17</v>
      </c>
      <c r="D140" s="207" t="s">
        <v>6</v>
      </c>
      <c r="E140" s="237" t="s">
        <v>42</v>
      </c>
      <c r="F140" s="237"/>
      <c r="G140" s="209" t="s">
        <v>18</v>
      </c>
      <c r="H140" s="208" t="s">
        <v>19</v>
      </c>
      <c r="I140" s="208" t="s">
        <v>20</v>
      </c>
      <c r="J140" s="208" t="s">
        <v>7</v>
      </c>
    </row>
    <row r="141" spans="1:10" ht="26.4">
      <c r="A141" s="187" t="s">
        <v>43</v>
      </c>
      <c r="B141" s="188" t="s">
        <v>1706</v>
      </c>
      <c r="C141" s="187" t="s">
        <v>26</v>
      </c>
      <c r="D141" s="187" t="s">
        <v>1707</v>
      </c>
      <c r="E141" s="236" t="s">
        <v>118</v>
      </c>
      <c r="F141" s="236"/>
      <c r="G141" s="189" t="s">
        <v>31</v>
      </c>
      <c r="H141" s="190">
        <v>1</v>
      </c>
      <c r="I141" s="191">
        <v>3275.69</v>
      </c>
      <c r="J141" s="191">
        <v>3275.69</v>
      </c>
    </row>
    <row r="142" spans="1:10" ht="26.4">
      <c r="A142" s="192" t="s">
        <v>52</v>
      </c>
      <c r="B142" s="193" t="s">
        <v>119</v>
      </c>
      <c r="C142" s="192" t="s">
        <v>26</v>
      </c>
      <c r="D142" s="192" t="s">
        <v>120</v>
      </c>
      <c r="E142" s="235" t="s">
        <v>55</v>
      </c>
      <c r="F142" s="235"/>
      <c r="G142" s="194" t="s">
        <v>56</v>
      </c>
      <c r="H142" s="195">
        <v>1.4821</v>
      </c>
      <c r="I142" s="196">
        <v>19.09</v>
      </c>
      <c r="J142" s="196">
        <v>28.29</v>
      </c>
    </row>
    <row r="143" spans="1:10" ht="26.4">
      <c r="A143" s="192" t="s">
        <v>52</v>
      </c>
      <c r="B143" s="193" t="s">
        <v>121</v>
      </c>
      <c r="C143" s="192" t="s">
        <v>26</v>
      </c>
      <c r="D143" s="192" t="s">
        <v>122</v>
      </c>
      <c r="E143" s="235" t="s">
        <v>55</v>
      </c>
      <c r="F143" s="235"/>
      <c r="G143" s="194" t="s">
        <v>56</v>
      </c>
      <c r="H143" s="195">
        <v>1.4821</v>
      </c>
      <c r="I143" s="196">
        <v>23.22</v>
      </c>
      <c r="J143" s="196">
        <v>34.409999999999997</v>
      </c>
    </row>
    <row r="144" spans="1:10" ht="26.4">
      <c r="A144" s="192" t="s">
        <v>52</v>
      </c>
      <c r="B144" s="193" t="s">
        <v>1166</v>
      </c>
      <c r="C144" s="192" t="s">
        <v>26</v>
      </c>
      <c r="D144" s="192" t="s">
        <v>1167</v>
      </c>
      <c r="E144" s="235" t="s">
        <v>67</v>
      </c>
      <c r="F144" s="235"/>
      <c r="G144" s="194" t="s">
        <v>68</v>
      </c>
      <c r="H144" s="195">
        <v>0.26340000000000002</v>
      </c>
      <c r="I144" s="196">
        <v>322.94</v>
      </c>
      <c r="J144" s="196">
        <v>85.06</v>
      </c>
    </row>
    <row r="145" spans="1:10" ht="26.4">
      <c r="A145" s="192" t="s">
        <v>52</v>
      </c>
      <c r="B145" s="193" t="s">
        <v>1168</v>
      </c>
      <c r="C145" s="192" t="s">
        <v>26</v>
      </c>
      <c r="D145" s="192" t="s">
        <v>1169</v>
      </c>
      <c r="E145" s="235" t="s">
        <v>67</v>
      </c>
      <c r="F145" s="235"/>
      <c r="G145" s="194" t="s">
        <v>69</v>
      </c>
      <c r="H145" s="195">
        <v>2.3611</v>
      </c>
      <c r="I145" s="196">
        <v>153.46</v>
      </c>
      <c r="J145" s="196">
        <v>362.33</v>
      </c>
    </row>
    <row r="146" spans="1:10">
      <c r="A146" s="200" t="s">
        <v>45</v>
      </c>
      <c r="B146" s="201" t="s">
        <v>1804</v>
      </c>
      <c r="C146" s="200" t="s">
        <v>26</v>
      </c>
      <c r="D146" s="200" t="s">
        <v>1805</v>
      </c>
      <c r="E146" s="239" t="s">
        <v>46</v>
      </c>
      <c r="F146" s="239"/>
      <c r="G146" s="202" t="s">
        <v>31</v>
      </c>
      <c r="H146" s="203">
        <v>1</v>
      </c>
      <c r="I146" s="204">
        <v>2765.6</v>
      </c>
      <c r="J146" s="204">
        <v>2765.6</v>
      </c>
    </row>
    <row r="147" spans="1:10" ht="26.4">
      <c r="A147" s="197"/>
      <c r="B147" s="197"/>
      <c r="C147" s="197"/>
      <c r="D147" s="197"/>
      <c r="E147" s="197" t="s">
        <v>47</v>
      </c>
      <c r="F147" s="198">
        <v>93.18</v>
      </c>
      <c r="G147" s="197" t="s">
        <v>48</v>
      </c>
      <c r="H147" s="198">
        <v>0</v>
      </c>
      <c r="I147" s="197" t="s">
        <v>49</v>
      </c>
      <c r="J147" s="198">
        <v>93.18</v>
      </c>
    </row>
    <row r="148" spans="1:10" ht="27" thickBot="1">
      <c r="A148" s="197"/>
      <c r="B148" s="197"/>
      <c r="C148" s="197"/>
      <c r="D148" s="197"/>
      <c r="E148" s="197" t="s">
        <v>50</v>
      </c>
      <c r="F148" s="198">
        <v>0</v>
      </c>
      <c r="G148" s="197"/>
      <c r="H148" s="238" t="s">
        <v>51</v>
      </c>
      <c r="I148" s="238"/>
      <c r="J148" s="198">
        <v>3275.69</v>
      </c>
    </row>
    <row r="149" spans="1:10" ht="14.4" thickTop="1">
      <c r="A149" s="199"/>
      <c r="B149" s="199"/>
      <c r="C149" s="199"/>
      <c r="D149" s="199"/>
      <c r="E149" s="199"/>
      <c r="F149" s="199"/>
      <c r="G149" s="199"/>
      <c r="H149" s="199"/>
      <c r="I149" s="199"/>
      <c r="J149" s="199"/>
    </row>
    <row r="150" spans="1:10">
      <c r="A150" s="207" t="s">
        <v>1628</v>
      </c>
      <c r="B150" s="208" t="s">
        <v>16</v>
      </c>
      <c r="C150" s="207" t="s">
        <v>17</v>
      </c>
      <c r="D150" s="207" t="s">
        <v>6</v>
      </c>
      <c r="E150" s="237" t="s">
        <v>42</v>
      </c>
      <c r="F150" s="237"/>
      <c r="G150" s="209" t="s">
        <v>18</v>
      </c>
      <c r="H150" s="208" t="s">
        <v>19</v>
      </c>
      <c r="I150" s="208" t="s">
        <v>20</v>
      </c>
      <c r="J150" s="208" t="s">
        <v>7</v>
      </c>
    </row>
    <row r="151" spans="1:10" ht="26.4">
      <c r="A151" s="187" t="s">
        <v>43</v>
      </c>
      <c r="B151" s="188" t="s">
        <v>1708</v>
      </c>
      <c r="C151" s="187" t="s">
        <v>26</v>
      </c>
      <c r="D151" s="187" t="s">
        <v>1709</v>
      </c>
      <c r="E151" s="236" t="s">
        <v>118</v>
      </c>
      <c r="F151" s="236"/>
      <c r="G151" s="189" t="s">
        <v>31</v>
      </c>
      <c r="H151" s="190">
        <v>1</v>
      </c>
      <c r="I151" s="191">
        <v>600.22</v>
      </c>
      <c r="J151" s="191">
        <v>600.22</v>
      </c>
    </row>
    <row r="152" spans="1:10" ht="26.4">
      <c r="A152" s="192" t="s">
        <v>52</v>
      </c>
      <c r="B152" s="193" t="s">
        <v>119</v>
      </c>
      <c r="C152" s="192" t="s">
        <v>26</v>
      </c>
      <c r="D152" s="192" t="s">
        <v>120</v>
      </c>
      <c r="E152" s="235" t="s">
        <v>55</v>
      </c>
      <c r="F152" s="235"/>
      <c r="G152" s="194" t="s">
        <v>56</v>
      </c>
      <c r="H152" s="195">
        <v>0.1537</v>
      </c>
      <c r="I152" s="196">
        <v>19.09</v>
      </c>
      <c r="J152" s="196">
        <v>2.93</v>
      </c>
    </row>
    <row r="153" spans="1:10" ht="26.4">
      <c r="A153" s="192" t="s">
        <v>52</v>
      </c>
      <c r="B153" s="193" t="s">
        <v>121</v>
      </c>
      <c r="C153" s="192" t="s">
        <v>26</v>
      </c>
      <c r="D153" s="192" t="s">
        <v>122</v>
      </c>
      <c r="E153" s="235" t="s">
        <v>55</v>
      </c>
      <c r="F153" s="235"/>
      <c r="G153" s="194" t="s">
        <v>56</v>
      </c>
      <c r="H153" s="195">
        <v>0.1537</v>
      </c>
      <c r="I153" s="196">
        <v>23.22</v>
      </c>
      <c r="J153" s="196">
        <v>3.56</v>
      </c>
    </row>
    <row r="154" spans="1:10">
      <c r="A154" s="200" t="s">
        <v>45</v>
      </c>
      <c r="B154" s="201" t="s">
        <v>1806</v>
      </c>
      <c r="C154" s="200" t="s">
        <v>26</v>
      </c>
      <c r="D154" s="200" t="s">
        <v>1807</v>
      </c>
      <c r="E154" s="239" t="s">
        <v>46</v>
      </c>
      <c r="F154" s="239"/>
      <c r="G154" s="202" t="s">
        <v>31</v>
      </c>
      <c r="H154" s="203">
        <v>1</v>
      </c>
      <c r="I154" s="204">
        <v>593.73</v>
      </c>
      <c r="J154" s="204">
        <v>593.73</v>
      </c>
    </row>
    <row r="155" spans="1:10" ht="26.4">
      <c r="A155" s="197"/>
      <c r="B155" s="197"/>
      <c r="C155" s="197"/>
      <c r="D155" s="197"/>
      <c r="E155" s="197" t="s">
        <v>47</v>
      </c>
      <c r="F155" s="198">
        <v>4.42</v>
      </c>
      <c r="G155" s="197" t="s">
        <v>48</v>
      </c>
      <c r="H155" s="198">
        <v>0</v>
      </c>
      <c r="I155" s="197" t="s">
        <v>49</v>
      </c>
      <c r="J155" s="198">
        <v>4.42</v>
      </c>
    </row>
    <row r="156" spans="1:10" ht="27" thickBot="1">
      <c r="A156" s="197"/>
      <c r="B156" s="197"/>
      <c r="C156" s="197"/>
      <c r="D156" s="197"/>
      <c r="E156" s="197" t="s">
        <v>50</v>
      </c>
      <c r="F156" s="198">
        <v>0</v>
      </c>
      <c r="G156" s="197"/>
      <c r="H156" s="238" t="s">
        <v>51</v>
      </c>
      <c r="I156" s="238"/>
      <c r="J156" s="198">
        <v>600.22</v>
      </c>
    </row>
    <row r="157" spans="1:10" ht="14.4" thickTop="1">
      <c r="A157" s="199"/>
      <c r="B157" s="199"/>
      <c r="C157" s="199"/>
      <c r="D157" s="199"/>
      <c r="E157" s="199"/>
      <c r="F157" s="199"/>
      <c r="G157" s="199"/>
      <c r="H157" s="199"/>
      <c r="I157" s="199"/>
      <c r="J157" s="199"/>
    </row>
    <row r="158" spans="1:10">
      <c r="A158" s="207" t="s">
        <v>412</v>
      </c>
      <c r="B158" s="208" t="s">
        <v>16</v>
      </c>
      <c r="C158" s="207" t="s">
        <v>17</v>
      </c>
      <c r="D158" s="207" t="s">
        <v>6</v>
      </c>
      <c r="E158" s="237" t="s">
        <v>42</v>
      </c>
      <c r="F158" s="237"/>
      <c r="G158" s="209" t="s">
        <v>18</v>
      </c>
      <c r="H158" s="208" t="s">
        <v>19</v>
      </c>
      <c r="I158" s="208" t="s">
        <v>20</v>
      </c>
      <c r="J158" s="208" t="s">
        <v>7</v>
      </c>
    </row>
    <row r="159" spans="1:10" ht="26.4">
      <c r="A159" s="187" t="s">
        <v>43</v>
      </c>
      <c r="B159" s="188" t="s">
        <v>1710</v>
      </c>
      <c r="C159" s="187" t="s">
        <v>26</v>
      </c>
      <c r="D159" s="187" t="s">
        <v>1711</v>
      </c>
      <c r="E159" s="236" t="s">
        <v>118</v>
      </c>
      <c r="F159" s="236"/>
      <c r="G159" s="189" t="s">
        <v>31</v>
      </c>
      <c r="H159" s="190">
        <v>1</v>
      </c>
      <c r="I159" s="191">
        <v>1880.46</v>
      </c>
      <c r="J159" s="191">
        <v>1880.46</v>
      </c>
    </row>
    <row r="160" spans="1:10" ht="26.4">
      <c r="A160" s="192" t="s">
        <v>52</v>
      </c>
      <c r="B160" s="193" t="s">
        <v>82</v>
      </c>
      <c r="C160" s="192" t="s">
        <v>26</v>
      </c>
      <c r="D160" s="192" t="s">
        <v>83</v>
      </c>
      <c r="E160" s="235" t="s">
        <v>55</v>
      </c>
      <c r="F160" s="235"/>
      <c r="G160" s="194" t="s">
        <v>56</v>
      </c>
      <c r="H160" s="195">
        <v>0.63300000000000001</v>
      </c>
      <c r="I160" s="196">
        <v>20.010000000000002</v>
      </c>
      <c r="J160" s="196">
        <v>12.66</v>
      </c>
    </row>
    <row r="161" spans="1:10" ht="26.4">
      <c r="A161" s="192" t="s">
        <v>52</v>
      </c>
      <c r="B161" s="193" t="s">
        <v>119</v>
      </c>
      <c r="C161" s="192" t="s">
        <v>26</v>
      </c>
      <c r="D161" s="192" t="s">
        <v>120</v>
      </c>
      <c r="E161" s="235" t="s">
        <v>55</v>
      </c>
      <c r="F161" s="235"/>
      <c r="G161" s="194" t="s">
        <v>56</v>
      </c>
      <c r="H161" s="195">
        <v>2.202</v>
      </c>
      <c r="I161" s="196">
        <v>19.09</v>
      </c>
      <c r="J161" s="196">
        <v>42.03</v>
      </c>
    </row>
    <row r="162" spans="1:10" ht="26.4">
      <c r="A162" s="192" t="s">
        <v>52</v>
      </c>
      <c r="B162" s="193" t="s">
        <v>80</v>
      </c>
      <c r="C162" s="192" t="s">
        <v>26</v>
      </c>
      <c r="D162" s="192" t="s">
        <v>81</v>
      </c>
      <c r="E162" s="235" t="s">
        <v>55</v>
      </c>
      <c r="F162" s="235"/>
      <c r="G162" s="194" t="s">
        <v>56</v>
      </c>
      <c r="H162" s="195">
        <v>0.63300000000000001</v>
      </c>
      <c r="I162" s="196">
        <v>24.22</v>
      </c>
      <c r="J162" s="196">
        <v>15.33</v>
      </c>
    </row>
    <row r="163" spans="1:10" ht="26.4">
      <c r="A163" s="192" t="s">
        <v>52</v>
      </c>
      <c r="B163" s="193" t="s">
        <v>121</v>
      </c>
      <c r="C163" s="192" t="s">
        <v>26</v>
      </c>
      <c r="D163" s="192" t="s">
        <v>122</v>
      </c>
      <c r="E163" s="235" t="s">
        <v>55</v>
      </c>
      <c r="F163" s="235"/>
      <c r="G163" s="194" t="s">
        <v>56</v>
      </c>
      <c r="H163" s="195">
        <v>2.202</v>
      </c>
      <c r="I163" s="196">
        <v>23.22</v>
      </c>
      <c r="J163" s="196">
        <v>51.13</v>
      </c>
    </row>
    <row r="164" spans="1:10" ht="39.6">
      <c r="A164" s="200" t="s">
        <v>45</v>
      </c>
      <c r="B164" s="201" t="s">
        <v>1808</v>
      </c>
      <c r="C164" s="200" t="s">
        <v>26</v>
      </c>
      <c r="D164" s="200" t="s">
        <v>1809</v>
      </c>
      <c r="E164" s="239" t="s">
        <v>261</v>
      </c>
      <c r="F164" s="239"/>
      <c r="G164" s="202" t="s">
        <v>31</v>
      </c>
      <c r="H164" s="203">
        <v>1</v>
      </c>
      <c r="I164" s="204">
        <v>1750.77</v>
      </c>
      <c r="J164" s="204">
        <v>1750.77</v>
      </c>
    </row>
    <row r="165" spans="1:10" ht="26.4">
      <c r="A165" s="200" t="s">
        <v>45</v>
      </c>
      <c r="B165" s="201" t="s">
        <v>1810</v>
      </c>
      <c r="C165" s="200" t="s">
        <v>26</v>
      </c>
      <c r="D165" s="200" t="s">
        <v>1811</v>
      </c>
      <c r="E165" s="239" t="s">
        <v>46</v>
      </c>
      <c r="F165" s="239"/>
      <c r="G165" s="202" t="s">
        <v>31</v>
      </c>
      <c r="H165" s="203">
        <v>4</v>
      </c>
      <c r="I165" s="204">
        <v>1.56</v>
      </c>
      <c r="J165" s="204">
        <v>6.24</v>
      </c>
    </row>
    <row r="166" spans="1:10">
      <c r="A166" s="200" t="s">
        <v>45</v>
      </c>
      <c r="B166" s="201" t="s">
        <v>1812</v>
      </c>
      <c r="C166" s="200" t="s">
        <v>26</v>
      </c>
      <c r="D166" s="200" t="s">
        <v>1813</v>
      </c>
      <c r="E166" s="239" t="s">
        <v>46</v>
      </c>
      <c r="F166" s="239"/>
      <c r="G166" s="202" t="s">
        <v>30</v>
      </c>
      <c r="H166" s="203">
        <v>0.2</v>
      </c>
      <c r="I166" s="204">
        <v>5.14</v>
      </c>
      <c r="J166" s="204">
        <v>1.02</v>
      </c>
    </row>
    <row r="167" spans="1:10">
      <c r="A167" s="200" t="s">
        <v>45</v>
      </c>
      <c r="B167" s="201" t="s">
        <v>1814</v>
      </c>
      <c r="C167" s="200" t="s">
        <v>26</v>
      </c>
      <c r="D167" s="200" t="s">
        <v>1815</v>
      </c>
      <c r="E167" s="239" t="s">
        <v>46</v>
      </c>
      <c r="F167" s="239"/>
      <c r="G167" s="202" t="s">
        <v>31</v>
      </c>
      <c r="H167" s="203">
        <v>4</v>
      </c>
      <c r="I167" s="204">
        <v>0.32</v>
      </c>
      <c r="J167" s="204">
        <v>1.28</v>
      </c>
    </row>
    <row r="168" spans="1:10" ht="26.4">
      <c r="A168" s="197"/>
      <c r="B168" s="197"/>
      <c r="C168" s="197"/>
      <c r="D168" s="197"/>
      <c r="E168" s="197" t="s">
        <v>47</v>
      </c>
      <c r="F168" s="198">
        <v>82.08</v>
      </c>
      <c r="G168" s="197" t="s">
        <v>48</v>
      </c>
      <c r="H168" s="198">
        <v>0</v>
      </c>
      <c r="I168" s="197" t="s">
        <v>49</v>
      </c>
      <c r="J168" s="198">
        <v>82.08</v>
      </c>
    </row>
    <row r="169" spans="1:10" ht="27" thickBot="1">
      <c r="A169" s="197"/>
      <c r="B169" s="197"/>
      <c r="C169" s="197"/>
      <c r="D169" s="197"/>
      <c r="E169" s="197" t="s">
        <v>50</v>
      </c>
      <c r="F169" s="198">
        <v>0</v>
      </c>
      <c r="G169" s="197"/>
      <c r="H169" s="238" t="s">
        <v>51</v>
      </c>
      <c r="I169" s="238"/>
      <c r="J169" s="198">
        <v>1880.46</v>
      </c>
    </row>
    <row r="170" spans="1:10" ht="14.4" thickTop="1">
      <c r="A170" s="199"/>
      <c r="B170" s="199"/>
      <c r="C170" s="199"/>
      <c r="D170" s="199"/>
      <c r="E170" s="199"/>
      <c r="F170" s="199"/>
      <c r="G170" s="199"/>
      <c r="H170" s="199"/>
      <c r="I170" s="199"/>
      <c r="J170" s="199"/>
    </row>
    <row r="171" spans="1:10">
      <c r="A171" s="207" t="s">
        <v>432</v>
      </c>
      <c r="B171" s="208" t="s">
        <v>16</v>
      </c>
      <c r="C171" s="207" t="s">
        <v>17</v>
      </c>
      <c r="D171" s="207" t="s">
        <v>6</v>
      </c>
      <c r="E171" s="237" t="s">
        <v>42</v>
      </c>
      <c r="F171" s="237"/>
      <c r="G171" s="209" t="s">
        <v>18</v>
      </c>
      <c r="H171" s="208" t="s">
        <v>19</v>
      </c>
      <c r="I171" s="208" t="s">
        <v>20</v>
      </c>
      <c r="J171" s="208" t="s">
        <v>7</v>
      </c>
    </row>
    <row r="172" spans="1:10" ht="26.4">
      <c r="A172" s="187" t="s">
        <v>43</v>
      </c>
      <c r="B172" s="188" t="s">
        <v>1712</v>
      </c>
      <c r="C172" s="187" t="s">
        <v>78</v>
      </c>
      <c r="D172" s="187" t="s">
        <v>1713</v>
      </c>
      <c r="E172" s="236" t="s">
        <v>1816</v>
      </c>
      <c r="F172" s="236"/>
      <c r="G172" s="189" t="s">
        <v>31</v>
      </c>
      <c r="H172" s="190">
        <v>1</v>
      </c>
      <c r="I172" s="191">
        <v>1190.32</v>
      </c>
      <c r="J172" s="191">
        <v>1190.32</v>
      </c>
    </row>
    <row r="173" spans="1:10" ht="26.4">
      <c r="A173" s="192" t="s">
        <v>52</v>
      </c>
      <c r="B173" s="193" t="s">
        <v>1817</v>
      </c>
      <c r="C173" s="192" t="s">
        <v>78</v>
      </c>
      <c r="D173" s="192" t="s">
        <v>81</v>
      </c>
      <c r="E173" s="235" t="s">
        <v>1816</v>
      </c>
      <c r="F173" s="235"/>
      <c r="G173" s="194" t="s">
        <v>56</v>
      </c>
      <c r="H173" s="195">
        <v>8</v>
      </c>
      <c r="I173" s="196">
        <v>24.16</v>
      </c>
      <c r="J173" s="196">
        <v>193.28</v>
      </c>
    </row>
    <row r="174" spans="1:10" ht="26.4">
      <c r="A174" s="192" t="s">
        <v>52</v>
      </c>
      <c r="B174" s="193" t="s">
        <v>1818</v>
      </c>
      <c r="C174" s="192" t="s">
        <v>78</v>
      </c>
      <c r="D174" s="192" t="s">
        <v>83</v>
      </c>
      <c r="E174" s="235" t="s">
        <v>1816</v>
      </c>
      <c r="F174" s="235"/>
      <c r="G174" s="194" t="s">
        <v>56</v>
      </c>
      <c r="H174" s="195">
        <v>4</v>
      </c>
      <c r="I174" s="196">
        <v>19.510000000000002</v>
      </c>
      <c r="J174" s="196">
        <v>78.040000000000006</v>
      </c>
    </row>
    <row r="175" spans="1:10">
      <c r="A175" s="200" t="s">
        <v>45</v>
      </c>
      <c r="B175" s="201" t="s">
        <v>1819</v>
      </c>
      <c r="C175" s="200" t="s">
        <v>78</v>
      </c>
      <c r="D175" s="200" t="s">
        <v>1713</v>
      </c>
      <c r="E175" s="239" t="s">
        <v>46</v>
      </c>
      <c r="F175" s="239"/>
      <c r="G175" s="202" t="s">
        <v>31</v>
      </c>
      <c r="H175" s="203">
        <v>1</v>
      </c>
      <c r="I175" s="204">
        <v>919</v>
      </c>
      <c r="J175" s="204">
        <v>919</v>
      </c>
    </row>
    <row r="176" spans="1:10" ht="26.4">
      <c r="A176" s="197"/>
      <c r="B176" s="197"/>
      <c r="C176" s="197"/>
      <c r="D176" s="197"/>
      <c r="E176" s="197" t="s">
        <v>47</v>
      </c>
      <c r="F176" s="198">
        <v>182.52</v>
      </c>
      <c r="G176" s="197" t="s">
        <v>48</v>
      </c>
      <c r="H176" s="198">
        <v>0</v>
      </c>
      <c r="I176" s="197" t="s">
        <v>49</v>
      </c>
      <c r="J176" s="198">
        <v>182.52</v>
      </c>
    </row>
    <row r="177" spans="1:10" ht="27" thickBot="1">
      <c r="A177" s="197"/>
      <c r="B177" s="197"/>
      <c r="C177" s="197"/>
      <c r="D177" s="197"/>
      <c r="E177" s="197" t="s">
        <v>50</v>
      </c>
      <c r="F177" s="198">
        <v>0</v>
      </c>
      <c r="G177" s="197"/>
      <c r="H177" s="238" t="s">
        <v>51</v>
      </c>
      <c r="I177" s="238"/>
      <c r="J177" s="198">
        <v>1190.32</v>
      </c>
    </row>
    <row r="178" spans="1:10" ht="14.4" thickTop="1">
      <c r="A178" s="199"/>
      <c r="B178" s="199"/>
      <c r="C178" s="199"/>
      <c r="D178" s="199"/>
      <c r="E178" s="199"/>
      <c r="F178" s="199"/>
      <c r="G178" s="199"/>
      <c r="H178" s="199"/>
      <c r="I178" s="199"/>
      <c r="J178" s="199"/>
    </row>
    <row r="179" spans="1:10">
      <c r="A179" s="207" t="s">
        <v>437</v>
      </c>
      <c r="B179" s="208" t="s">
        <v>16</v>
      </c>
      <c r="C179" s="207" t="s">
        <v>17</v>
      </c>
      <c r="D179" s="207" t="s">
        <v>6</v>
      </c>
      <c r="E179" s="237" t="s">
        <v>42</v>
      </c>
      <c r="F179" s="237"/>
      <c r="G179" s="209" t="s">
        <v>18</v>
      </c>
      <c r="H179" s="208" t="s">
        <v>19</v>
      </c>
      <c r="I179" s="208" t="s">
        <v>20</v>
      </c>
      <c r="J179" s="208" t="s">
        <v>7</v>
      </c>
    </row>
    <row r="180" spans="1:10" ht="26.4">
      <c r="A180" s="187" t="s">
        <v>43</v>
      </c>
      <c r="B180" s="188" t="s">
        <v>1714</v>
      </c>
      <c r="C180" s="187" t="s">
        <v>78</v>
      </c>
      <c r="D180" s="187" t="s">
        <v>1715</v>
      </c>
      <c r="E180" s="236" t="s">
        <v>1816</v>
      </c>
      <c r="F180" s="236"/>
      <c r="G180" s="189" t="s">
        <v>31</v>
      </c>
      <c r="H180" s="190">
        <v>1</v>
      </c>
      <c r="I180" s="191">
        <v>60.76</v>
      </c>
      <c r="J180" s="191">
        <v>60.76</v>
      </c>
    </row>
    <row r="181" spans="1:10" ht="26.4">
      <c r="A181" s="192" t="s">
        <v>52</v>
      </c>
      <c r="B181" s="193" t="s">
        <v>1820</v>
      </c>
      <c r="C181" s="192" t="s">
        <v>78</v>
      </c>
      <c r="D181" s="192" t="s">
        <v>120</v>
      </c>
      <c r="E181" s="235" t="s">
        <v>1816</v>
      </c>
      <c r="F181" s="235"/>
      <c r="G181" s="194" t="s">
        <v>56</v>
      </c>
      <c r="H181" s="195">
        <v>0.28000000000000003</v>
      </c>
      <c r="I181" s="196">
        <v>18.61</v>
      </c>
      <c r="J181" s="196">
        <v>5.21</v>
      </c>
    </row>
    <row r="182" spans="1:10" ht="26.4">
      <c r="A182" s="192" t="s">
        <v>52</v>
      </c>
      <c r="B182" s="193" t="s">
        <v>1821</v>
      </c>
      <c r="C182" s="192" t="s">
        <v>78</v>
      </c>
      <c r="D182" s="192" t="s">
        <v>122</v>
      </c>
      <c r="E182" s="235" t="s">
        <v>1816</v>
      </c>
      <c r="F182" s="235"/>
      <c r="G182" s="194" t="s">
        <v>56</v>
      </c>
      <c r="H182" s="195">
        <v>0.28000000000000003</v>
      </c>
      <c r="I182" s="196">
        <v>23.16</v>
      </c>
      <c r="J182" s="196">
        <v>6.48</v>
      </c>
    </row>
    <row r="183" spans="1:10">
      <c r="A183" s="200" t="s">
        <v>45</v>
      </c>
      <c r="B183" s="201" t="s">
        <v>1822</v>
      </c>
      <c r="C183" s="200" t="s">
        <v>78</v>
      </c>
      <c r="D183" s="200" t="s">
        <v>1823</v>
      </c>
      <c r="E183" s="239" t="s">
        <v>46</v>
      </c>
      <c r="F183" s="239"/>
      <c r="G183" s="202" t="s">
        <v>30</v>
      </c>
      <c r="H183" s="203">
        <v>0.47</v>
      </c>
      <c r="I183" s="204">
        <v>0.37</v>
      </c>
      <c r="J183" s="204">
        <v>0.17</v>
      </c>
    </row>
    <row r="184" spans="1:10">
      <c r="A184" s="200" t="s">
        <v>45</v>
      </c>
      <c r="B184" s="201" t="s">
        <v>1824</v>
      </c>
      <c r="C184" s="200" t="s">
        <v>78</v>
      </c>
      <c r="D184" s="200" t="s">
        <v>1715</v>
      </c>
      <c r="E184" s="239" t="s">
        <v>46</v>
      </c>
      <c r="F184" s="239"/>
      <c r="G184" s="202" t="s">
        <v>31</v>
      </c>
      <c r="H184" s="203">
        <v>1</v>
      </c>
      <c r="I184" s="204">
        <v>48.9</v>
      </c>
      <c r="J184" s="204">
        <v>48.9</v>
      </c>
    </row>
    <row r="185" spans="1:10" ht="26.4">
      <c r="A185" s="197"/>
      <c r="B185" s="197"/>
      <c r="C185" s="197"/>
      <c r="D185" s="197"/>
      <c r="E185" s="197" t="s">
        <v>47</v>
      </c>
      <c r="F185" s="198">
        <v>7.92</v>
      </c>
      <c r="G185" s="197" t="s">
        <v>48</v>
      </c>
      <c r="H185" s="198">
        <v>0</v>
      </c>
      <c r="I185" s="197" t="s">
        <v>49</v>
      </c>
      <c r="J185" s="198">
        <v>7.92</v>
      </c>
    </row>
    <row r="186" spans="1:10" ht="27" thickBot="1">
      <c r="A186" s="197"/>
      <c r="B186" s="197"/>
      <c r="C186" s="197"/>
      <c r="D186" s="197"/>
      <c r="E186" s="197" t="s">
        <v>50</v>
      </c>
      <c r="F186" s="198">
        <v>0</v>
      </c>
      <c r="G186" s="197"/>
      <c r="H186" s="238" t="s">
        <v>51</v>
      </c>
      <c r="I186" s="238"/>
      <c r="J186" s="198">
        <v>60.76</v>
      </c>
    </row>
    <row r="187" spans="1:10" ht="14.4" thickTop="1">
      <c r="A187" s="199"/>
      <c r="B187" s="199"/>
      <c r="C187" s="199"/>
      <c r="D187" s="199"/>
      <c r="E187" s="199"/>
      <c r="F187" s="199"/>
      <c r="G187" s="199"/>
      <c r="H187" s="199"/>
      <c r="I187" s="199"/>
      <c r="J187" s="199"/>
    </row>
    <row r="188" spans="1:10">
      <c r="A188" s="207" t="s">
        <v>443</v>
      </c>
      <c r="B188" s="208" t="s">
        <v>16</v>
      </c>
      <c r="C188" s="207" t="s">
        <v>17</v>
      </c>
      <c r="D188" s="207" t="s">
        <v>6</v>
      </c>
      <c r="E188" s="237" t="s">
        <v>42</v>
      </c>
      <c r="F188" s="237"/>
      <c r="G188" s="209" t="s">
        <v>18</v>
      </c>
      <c r="H188" s="208" t="s">
        <v>19</v>
      </c>
      <c r="I188" s="208" t="s">
        <v>20</v>
      </c>
      <c r="J188" s="208" t="s">
        <v>7</v>
      </c>
    </row>
    <row r="189" spans="1:10" ht="26.4">
      <c r="A189" s="187" t="s">
        <v>43</v>
      </c>
      <c r="B189" s="188" t="s">
        <v>1716</v>
      </c>
      <c r="C189" s="187" t="s">
        <v>23</v>
      </c>
      <c r="D189" s="187" t="s">
        <v>1717</v>
      </c>
      <c r="E189" s="236">
        <v>1004</v>
      </c>
      <c r="F189" s="236"/>
      <c r="G189" s="189" t="s">
        <v>1718</v>
      </c>
      <c r="H189" s="190">
        <v>1</v>
      </c>
      <c r="I189" s="191">
        <v>622.14</v>
      </c>
      <c r="J189" s="191">
        <v>622.14</v>
      </c>
    </row>
    <row r="190" spans="1:10" ht="26.4">
      <c r="A190" s="200" t="s">
        <v>45</v>
      </c>
      <c r="B190" s="201" t="s">
        <v>1825</v>
      </c>
      <c r="C190" s="200" t="s">
        <v>1826</v>
      </c>
      <c r="D190" s="200" t="s">
        <v>1827</v>
      </c>
      <c r="E190" s="239" t="s">
        <v>905</v>
      </c>
      <c r="F190" s="239"/>
      <c r="G190" s="202" t="s">
        <v>56</v>
      </c>
      <c r="H190" s="203">
        <v>0.6</v>
      </c>
      <c r="I190" s="204">
        <v>22.87</v>
      </c>
      <c r="J190" s="204">
        <v>13.72</v>
      </c>
    </row>
    <row r="191" spans="1:10" ht="26.4">
      <c r="A191" s="200" t="s">
        <v>45</v>
      </c>
      <c r="B191" s="201" t="s">
        <v>1828</v>
      </c>
      <c r="C191" s="200" t="s">
        <v>1826</v>
      </c>
      <c r="D191" s="200" t="s">
        <v>1829</v>
      </c>
      <c r="E191" s="239" t="s">
        <v>905</v>
      </c>
      <c r="F191" s="239"/>
      <c r="G191" s="202" t="s">
        <v>56</v>
      </c>
      <c r="H191" s="203">
        <v>0.6</v>
      </c>
      <c r="I191" s="204">
        <v>15.59</v>
      </c>
      <c r="J191" s="204">
        <v>9.35</v>
      </c>
    </row>
    <row r="192" spans="1:10" ht="26.4">
      <c r="A192" s="200" t="s">
        <v>45</v>
      </c>
      <c r="B192" s="201" t="s">
        <v>1830</v>
      </c>
      <c r="C192" s="200" t="s">
        <v>1826</v>
      </c>
      <c r="D192" s="200" t="s">
        <v>1831</v>
      </c>
      <c r="E192" s="239" t="s">
        <v>905</v>
      </c>
      <c r="F192" s="239"/>
      <c r="G192" s="202" t="s">
        <v>56</v>
      </c>
      <c r="H192" s="203">
        <v>4</v>
      </c>
      <c r="I192" s="204">
        <v>22.75</v>
      </c>
      <c r="J192" s="204">
        <v>91</v>
      </c>
    </row>
    <row r="193" spans="1:10" ht="39.6">
      <c r="A193" s="200" t="s">
        <v>45</v>
      </c>
      <c r="B193" s="201" t="s">
        <v>1832</v>
      </c>
      <c r="C193" s="200" t="s">
        <v>1826</v>
      </c>
      <c r="D193" s="200" t="s">
        <v>1833</v>
      </c>
      <c r="E193" s="239" t="s">
        <v>46</v>
      </c>
      <c r="F193" s="239"/>
      <c r="G193" s="202" t="s">
        <v>24</v>
      </c>
      <c r="H193" s="203">
        <v>1.1000000000000001</v>
      </c>
      <c r="I193" s="204">
        <v>297.92</v>
      </c>
      <c r="J193" s="204">
        <v>327.71</v>
      </c>
    </row>
    <row r="194" spans="1:10" ht="39.6">
      <c r="A194" s="200" t="s">
        <v>45</v>
      </c>
      <c r="B194" s="201" t="s">
        <v>1834</v>
      </c>
      <c r="C194" s="200" t="s">
        <v>1826</v>
      </c>
      <c r="D194" s="200" t="s">
        <v>1835</v>
      </c>
      <c r="E194" s="239" t="s">
        <v>46</v>
      </c>
      <c r="F194" s="239"/>
      <c r="G194" s="202" t="s">
        <v>30</v>
      </c>
      <c r="H194" s="203">
        <v>4</v>
      </c>
      <c r="I194" s="204">
        <v>45.09</v>
      </c>
      <c r="J194" s="204">
        <v>180.36</v>
      </c>
    </row>
    <row r="195" spans="1:10" ht="26.4">
      <c r="A195" s="197"/>
      <c r="B195" s="197"/>
      <c r="C195" s="197"/>
      <c r="D195" s="197"/>
      <c r="E195" s="197" t="s">
        <v>47</v>
      </c>
      <c r="F195" s="198">
        <v>114.07</v>
      </c>
      <c r="G195" s="197" t="s">
        <v>48</v>
      </c>
      <c r="H195" s="198">
        <v>0</v>
      </c>
      <c r="I195" s="197" t="s">
        <v>49</v>
      </c>
      <c r="J195" s="198">
        <v>114.07</v>
      </c>
    </row>
    <row r="196" spans="1:10" ht="27" thickBot="1">
      <c r="A196" s="197"/>
      <c r="B196" s="197"/>
      <c r="C196" s="197"/>
      <c r="D196" s="197"/>
      <c r="E196" s="197" t="s">
        <v>50</v>
      </c>
      <c r="F196" s="198">
        <v>0</v>
      </c>
      <c r="G196" s="197"/>
      <c r="H196" s="238" t="s">
        <v>51</v>
      </c>
      <c r="I196" s="238"/>
      <c r="J196" s="198">
        <v>622.14</v>
      </c>
    </row>
    <row r="197" spans="1:10" ht="14.4" thickTop="1">
      <c r="A197" s="199"/>
      <c r="B197" s="199"/>
      <c r="C197" s="199"/>
      <c r="D197" s="199"/>
      <c r="E197" s="199"/>
      <c r="F197" s="199"/>
      <c r="G197" s="199"/>
      <c r="H197" s="199"/>
      <c r="I197" s="199"/>
      <c r="J197" s="199"/>
    </row>
    <row r="198" spans="1:10">
      <c r="A198" s="207" t="s">
        <v>452</v>
      </c>
      <c r="B198" s="208" t="s">
        <v>16</v>
      </c>
      <c r="C198" s="207" t="s">
        <v>17</v>
      </c>
      <c r="D198" s="207" t="s">
        <v>6</v>
      </c>
      <c r="E198" s="237" t="s">
        <v>42</v>
      </c>
      <c r="F198" s="237"/>
      <c r="G198" s="209" t="s">
        <v>18</v>
      </c>
      <c r="H198" s="208" t="s">
        <v>19</v>
      </c>
      <c r="I198" s="208" t="s">
        <v>20</v>
      </c>
      <c r="J198" s="208" t="s">
        <v>7</v>
      </c>
    </row>
    <row r="199" spans="1:10" ht="26.4">
      <c r="A199" s="187" t="s">
        <v>43</v>
      </c>
      <c r="B199" s="188" t="s">
        <v>1836</v>
      </c>
      <c r="C199" s="187" t="s">
        <v>78</v>
      </c>
      <c r="D199" s="187" t="s">
        <v>1837</v>
      </c>
      <c r="E199" s="236" t="s">
        <v>1816</v>
      </c>
      <c r="F199" s="236"/>
      <c r="G199" s="189" t="s">
        <v>31</v>
      </c>
      <c r="H199" s="190">
        <v>1</v>
      </c>
      <c r="I199" s="191">
        <v>26246.03</v>
      </c>
      <c r="J199" s="191">
        <v>26246.03</v>
      </c>
    </row>
    <row r="200" spans="1:10">
      <c r="A200" s="200" t="s">
        <v>45</v>
      </c>
      <c r="B200" s="201" t="s">
        <v>1838</v>
      </c>
      <c r="C200" s="200" t="s">
        <v>78</v>
      </c>
      <c r="D200" s="200" t="s">
        <v>1839</v>
      </c>
      <c r="E200" s="239" t="s">
        <v>46</v>
      </c>
      <c r="F200" s="239"/>
      <c r="G200" s="202" t="s">
        <v>30</v>
      </c>
      <c r="H200" s="203">
        <v>30</v>
      </c>
      <c r="I200" s="204">
        <v>282.52</v>
      </c>
      <c r="J200" s="204">
        <v>8475.6</v>
      </c>
    </row>
    <row r="201" spans="1:10">
      <c r="A201" s="200" t="s">
        <v>45</v>
      </c>
      <c r="B201" s="201" t="s">
        <v>1840</v>
      </c>
      <c r="C201" s="200" t="s">
        <v>78</v>
      </c>
      <c r="D201" s="200" t="s">
        <v>1841</v>
      </c>
      <c r="E201" s="239" t="s">
        <v>46</v>
      </c>
      <c r="F201" s="239"/>
      <c r="G201" s="202" t="s">
        <v>31</v>
      </c>
      <c r="H201" s="203">
        <v>1</v>
      </c>
      <c r="I201" s="204">
        <v>1404.99</v>
      </c>
      <c r="J201" s="204">
        <v>1404.99</v>
      </c>
    </row>
    <row r="202" spans="1:10">
      <c r="A202" s="200" t="s">
        <v>45</v>
      </c>
      <c r="B202" s="201" t="s">
        <v>1842</v>
      </c>
      <c r="C202" s="200" t="s">
        <v>78</v>
      </c>
      <c r="D202" s="200" t="s">
        <v>1843</v>
      </c>
      <c r="E202" s="239" t="s">
        <v>46</v>
      </c>
      <c r="F202" s="239"/>
      <c r="G202" s="202" t="s">
        <v>31</v>
      </c>
      <c r="H202" s="203">
        <v>2</v>
      </c>
      <c r="I202" s="204">
        <v>210.75</v>
      </c>
      <c r="J202" s="204">
        <v>421.5</v>
      </c>
    </row>
    <row r="203" spans="1:10">
      <c r="A203" s="200" t="s">
        <v>45</v>
      </c>
      <c r="B203" s="201" t="s">
        <v>1844</v>
      </c>
      <c r="C203" s="200" t="s">
        <v>78</v>
      </c>
      <c r="D203" s="200" t="s">
        <v>1845</v>
      </c>
      <c r="E203" s="239" t="s">
        <v>46</v>
      </c>
      <c r="F203" s="239"/>
      <c r="G203" s="202" t="s">
        <v>30</v>
      </c>
      <c r="H203" s="203">
        <v>8</v>
      </c>
      <c r="I203" s="204">
        <v>22.35</v>
      </c>
      <c r="J203" s="204">
        <v>178.8</v>
      </c>
    </row>
    <row r="204" spans="1:10">
      <c r="A204" s="200" t="s">
        <v>45</v>
      </c>
      <c r="B204" s="201" t="s">
        <v>1846</v>
      </c>
      <c r="C204" s="200" t="s">
        <v>78</v>
      </c>
      <c r="D204" s="200" t="s">
        <v>1847</v>
      </c>
      <c r="E204" s="239" t="s">
        <v>46</v>
      </c>
      <c r="F204" s="239"/>
      <c r="G204" s="202" t="s">
        <v>30</v>
      </c>
      <c r="H204" s="203">
        <v>10</v>
      </c>
      <c r="I204" s="204">
        <v>250.39</v>
      </c>
      <c r="J204" s="204">
        <v>2503.9</v>
      </c>
    </row>
    <row r="205" spans="1:10">
      <c r="A205" s="200" t="s">
        <v>45</v>
      </c>
      <c r="B205" s="201" t="s">
        <v>1848</v>
      </c>
      <c r="C205" s="200" t="s">
        <v>78</v>
      </c>
      <c r="D205" s="200" t="s">
        <v>1849</v>
      </c>
      <c r="E205" s="239" t="s">
        <v>46</v>
      </c>
      <c r="F205" s="239"/>
      <c r="G205" s="202" t="s">
        <v>31</v>
      </c>
      <c r="H205" s="203">
        <v>1</v>
      </c>
      <c r="I205" s="204">
        <v>687.22</v>
      </c>
      <c r="J205" s="204">
        <v>687.22</v>
      </c>
    </row>
    <row r="206" spans="1:10">
      <c r="A206" s="200" t="s">
        <v>45</v>
      </c>
      <c r="B206" s="201" t="s">
        <v>1850</v>
      </c>
      <c r="C206" s="200" t="s">
        <v>78</v>
      </c>
      <c r="D206" s="200" t="s">
        <v>1851</v>
      </c>
      <c r="E206" s="239" t="s">
        <v>46</v>
      </c>
      <c r="F206" s="239"/>
      <c r="G206" s="202" t="s">
        <v>1852</v>
      </c>
      <c r="H206" s="203">
        <v>24</v>
      </c>
      <c r="I206" s="204">
        <v>60.31</v>
      </c>
      <c r="J206" s="204">
        <v>1447.44</v>
      </c>
    </row>
    <row r="207" spans="1:10">
      <c r="A207" s="200" t="s">
        <v>45</v>
      </c>
      <c r="B207" s="201" t="s">
        <v>1853</v>
      </c>
      <c r="C207" s="200" t="s">
        <v>78</v>
      </c>
      <c r="D207" s="200" t="s">
        <v>1854</v>
      </c>
      <c r="E207" s="239" t="s">
        <v>46</v>
      </c>
      <c r="F207" s="239"/>
      <c r="G207" s="202" t="s">
        <v>30</v>
      </c>
      <c r="H207" s="203">
        <v>21</v>
      </c>
      <c r="I207" s="204">
        <v>63.62</v>
      </c>
      <c r="J207" s="204">
        <v>1336.02</v>
      </c>
    </row>
    <row r="208" spans="1:10">
      <c r="A208" s="200" t="s">
        <v>45</v>
      </c>
      <c r="B208" s="201" t="s">
        <v>1855</v>
      </c>
      <c r="C208" s="200" t="s">
        <v>78</v>
      </c>
      <c r="D208" s="200" t="s">
        <v>1856</v>
      </c>
      <c r="E208" s="239" t="s">
        <v>46</v>
      </c>
      <c r="F208" s="239"/>
      <c r="G208" s="202" t="s">
        <v>1857</v>
      </c>
      <c r="H208" s="203">
        <v>2.5</v>
      </c>
      <c r="I208" s="204">
        <v>626.02</v>
      </c>
      <c r="J208" s="204">
        <v>1565.05</v>
      </c>
    </row>
    <row r="209" spans="1:10">
      <c r="A209" s="200" t="s">
        <v>45</v>
      </c>
      <c r="B209" s="201" t="s">
        <v>1858</v>
      </c>
      <c r="C209" s="200" t="s">
        <v>78</v>
      </c>
      <c r="D209" s="200" t="s">
        <v>1859</v>
      </c>
      <c r="E209" s="239" t="s">
        <v>46</v>
      </c>
      <c r="F209" s="239"/>
      <c r="G209" s="202" t="s">
        <v>31</v>
      </c>
      <c r="H209" s="203">
        <v>1</v>
      </c>
      <c r="I209" s="204">
        <v>745.24</v>
      </c>
      <c r="J209" s="204">
        <v>745.24</v>
      </c>
    </row>
    <row r="210" spans="1:10">
      <c r="A210" s="200" t="s">
        <v>45</v>
      </c>
      <c r="B210" s="201" t="s">
        <v>1860</v>
      </c>
      <c r="C210" s="200" t="s">
        <v>78</v>
      </c>
      <c r="D210" s="200" t="s">
        <v>1861</v>
      </c>
      <c r="E210" s="239" t="s">
        <v>46</v>
      </c>
      <c r="F210" s="239"/>
      <c r="G210" s="202" t="s">
        <v>31</v>
      </c>
      <c r="H210" s="203">
        <v>1</v>
      </c>
      <c r="I210" s="204">
        <v>236.71</v>
      </c>
      <c r="J210" s="204">
        <v>236.71</v>
      </c>
    </row>
    <row r="211" spans="1:10">
      <c r="A211" s="200" t="s">
        <v>45</v>
      </c>
      <c r="B211" s="201" t="s">
        <v>1862</v>
      </c>
      <c r="C211" s="200" t="s">
        <v>78</v>
      </c>
      <c r="D211" s="200" t="s">
        <v>1863</v>
      </c>
      <c r="E211" s="239" t="s">
        <v>46</v>
      </c>
      <c r="F211" s="239"/>
      <c r="G211" s="202" t="s">
        <v>31</v>
      </c>
      <c r="H211" s="203">
        <v>1</v>
      </c>
      <c r="I211" s="204">
        <v>1511.88</v>
      </c>
      <c r="J211" s="204">
        <v>1511.88</v>
      </c>
    </row>
    <row r="212" spans="1:10">
      <c r="A212" s="200" t="s">
        <v>45</v>
      </c>
      <c r="B212" s="201" t="s">
        <v>1864</v>
      </c>
      <c r="C212" s="200" t="s">
        <v>78</v>
      </c>
      <c r="D212" s="200" t="s">
        <v>1865</v>
      </c>
      <c r="E212" s="239" t="s">
        <v>46</v>
      </c>
      <c r="F212" s="239"/>
      <c r="G212" s="202" t="s">
        <v>1852</v>
      </c>
      <c r="H212" s="203">
        <v>24</v>
      </c>
      <c r="I212" s="204">
        <v>18.02</v>
      </c>
      <c r="J212" s="204">
        <v>432.48</v>
      </c>
    </row>
    <row r="213" spans="1:10">
      <c r="A213" s="200" t="s">
        <v>45</v>
      </c>
      <c r="B213" s="201" t="s">
        <v>1866</v>
      </c>
      <c r="C213" s="200" t="s">
        <v>78</v>
      </c>
      <c r="D213" s="200" t="s">
        <v>1867</v>
      </c>
      <c r="E213" s="239" t="s">
        <v>46</v>
      </c>
      <c r="F213" s="239"/>
      <c r="G213" s="202" t="s">
        <v>31</v>
      </c>
      <c r="H213" s="203">
        <v>1</v>
      </c>
      <c r="I213" s="204">
        <v>149.82</v>
      </c>
      <c r="J213" s="204">
        <v>149.82</v>
      </c>
    </row>
    <row r="214" spans="1:10">
      <c r="A214" s="200" t="s">
        <v>45</v>
      </c>
      <c r="B214" s="201" t="s">
        <v>1868</v>
      </c>
      <c r="C214" s="200" t="s">
        <v>78</v>
      </c>
      <c r="D214" s="200" t="s">
        <v>1869</v>
      </c>
      <c r="E214" s="239" t="s">
        <v>46</v>
      </c>
      <c r="F214" s="239"/>
      <c r="G214" s="202" t="s">
        <v>30</v>
      </c>
      <c r="H214" s="203">
        <v>3</v>
      </c>
      <c r="I214" s="204">
        <v>1237.6600000000001</v>
      </c>
      <c r="J214" s="204">
        <v>3712.98</v>
      </c>
    </row>
    <row r="215" spans="1:10">
      <c r="A215" s="200" t="s">
        <v>45</v>
      </c>
      <c r="B215" s="201" t="s">
        <v>1870</v>
      </c>
      <c r="C215" s="200" t="s">
        <v>78</v>
      </c>
      <c r="D215" s="200" t="s">
        <v>1871</v>
      </c>
      <c r="E215" s="239" t="s">
        <v>46</v>
      </c>
      <c r="F215" s="239"/>
      <c r="G215" s="202" t="s">
        <v>30</v>
      </c>
      <c r="H215" s="203">
        <v>3</v>
      </c>
      <c r="I215" s="204">
        <v>79.41</v>
      </c>
      <c r="J215" s="204">
        <v>238.23</v>
      </c>
    </row>
    <row r="216" spans="1:10">
      <c r="A216" s="200" t="s">
        <v>45</v>
      </c>
      <c r="B216" s="201" t="s">
        <v>1872</v>
      </c>
      <c r="C216" s="200" t="s">
        <v>78</v>
      </c>
      <c r="D216" s="200" t="s">
        <v>1873</v>
      </c>
      <c r="E216" s="239" t="s">
        <v>46</v>
      </c>
      <c r="F216" s="239"/>
      <c r="G216" s="202" t="s">
        <v>31</v>
      </c>
      <c r="H216" s="203">
        <v>1</v>
      </c>
      <c r="I216" s="204">
        <v>247.94</v>
      </c>
      <c r="J216" s="204">
        <v>247.94</v>
      </c>
    </row>
    <row r="217" spans="1:10">
      <c r="A217" s="200" t="s">
        <v>45</v>
      </c>
      <c r="B217" s="201" t="s">
        <v>1874</v>
      </c>
      <c r="C217" s="200" t="s">
        <v>78</v>
      </c>
      <c r="D217" s="200" t="s">
        <v>1875</v>
      </c>
      <c r="E217" s="239" t="s">
        <v>46</v>
      </c>
      <c r="F217" s="239"/>
      <c r="G217" s="202" t="s">
        <v>31</v>
      </c>
      <c r="H217" s="203">
        <v>1</v>
      </c>
      <c r="I217" s="204">
        <v>950.23</v>
      </c>
      <c r="J217" s="204">
        <v>950.23</v>
      </c>
    </row>
    <row r="218" spans="1:10" ht="26.4">
      <c r="A218" s="197"/>
      <c r="B218" s="197"/>
      <c r="C218" s="197"/>
      <c r="D218" s="197"/>
      <c r="E218" s="197" t="s">
        <v>47</v>
      </c>
      <c r="F218" s="198">
        <v>0</v>
      </c>
      <c r="G218" s="197" t="s">
        <v>48</v>
      </c>
      <c r="H218" s="198">
        <v>0</v>
      </c>
      <c r="I218" s="197" t="s">
        <v>49</v>
      </c>
      <c r="J218" s="198">
        <v>0</v>
      </c>
    </row>
    <row r="219" spans="1:10" ht="26.4">
      <c r="A219" s="197"/>
      <c r="B219" s="197"/>
      <c r="C219" s="197"/>
      <c r="D219" s="197"/>
      <c r="E219" s="197" t="s">
        <v>50</v>
      </c>
      <c r="F219" s="198">
        <v>0</v>
      </c>
      <c r="G219" s="197"/>
      <c r="H219" s="238" t="s">
        <v>51</v>
      </c>
      <c r="I219" s="238"/>
      <c r="J219" s="198">
        <v>26246.03</v>
      </c>
    </row>
  </sheetData>
  <mergeCells count="191">
    <mergeCell ref="E188:F188"/>
    <mergeCell ref="H196:I196"/>
    <mergeCell ref="E198:F198"/>
    <mergeCell ref="H219:I219"/>
    <mergeCell ref="E150:F150"/>
    <mergeCell ref="H156:I156"/>
    <mergeCell ref="E158:F158"/>
    <mergeCell ref="H169:I169"/>
    <mergeCell ref="E171:F171"/>
    <mergeCell ref="E200:F200"/>
    <mergeCell ref="E189:F189"/>
    <mergeCell ref="E190:F190"/>
    <mergeCell ref="E191:F191"/>
    <mergeCell ref="E192:F192"/>
    <mergeCell ref="E193:F193"/>
    <mergeCell ref="E182:F182"/>
    <mergeCell ref="E183:F183"/>
    <mergeCell ref="E184:F184"/>
    <mergeCell ref="H186:I186"/>
    <mergeCell ref="E175:F175"/>
    <mergeCell ref="E180:F180"/>
    <mergeCell ref="E181:F181"/>
    <mergeCell ref="H177:I177"/>
    <mergeCell ref="E179:F179"/>
    <mergeCell ref="E134:F134"/>
    <mergeCell ref="E135:F135"/>
    <mergeCell ref="E136:F136"/>
    <mergeCell ref="E125:F125"/>
    <mergeCell ref="E126:F126"/>
    <mergeCell ref="E131:F131"/>
    <mergeCell ref="E120:F120"/>
    <mergeCell ref="E121:F121"/>
    <mergeCell ref="E122:F122"/>
    <mergeCell ref="E123:F123"/>
    <mergeCell ref="E124:F124"/>
    <mergeCell ref="H31:I31"/>
    <mergeCell ref="E33:F33"/>
    <mergeCell ref="H44:I44"/>
    <mergeCell ref="E46:F46"/>
    <mergeCell ref="E58:F58"/>
    <mergeCell ref="E59:F59"/>
    <mergeCell ref="E60:F60"/>
    <mergeCell ref="E61:F61"/>
    <mergeCell ref="E62:F62"/>
    <mergeCell ref="E51:F51"/>
    <mergeCell ref="E52:F52"/>
    <mergeCell ref="E53:F53"/>
    <mergeCell ref="H55:I55"/>
    <mergeCell ref="E47:F47"/>
    <mergeCell ref="E48:F48"/>
    <mergeCell ref="E49:F49"/>
    <mergeCell ref="E50:F50"/>
    <mergeCell ref="E39:F39"/>
    <mergeCell ref="E40:F40"/>
    <mergeCell ref="E41:F41"/>
    <mergeCell ref="E42:F42"/>
    <mergeCell ref="E34:F34"/>
    <mergeCell ref="E35:F35"/>
    <mergeCell ref="E36:F36"/>
    <mergeCell ref="E201:F201"/>
    <mergeCell ref="E202:F202"/>
    <mergeCell ref="E203:F203"/>
    <mergeCell ref="E204:F204"/>
    <mergeCell ref="E205:F205"/>
    <mergeCell ref="E194:F194"/>
    <mergeCell ref="E199:F199"/>
    <mergeCell ref="E57:F57"/>
    <mergeCell ref="H68:I68"/>
    <mergeCell ref="E70:F70"/>
    <mergeCell ref="H77:I77"/>
    <mergeCell ref="E79:F79"/>
    <mergeCell ref="E119:F119"/>
    <mergeCell ref="H128:I128"/>
    <mergeCell ref="E130:F130"/>
    <mergeCell ref="H138:I138"/>
    <mergeCell ref="E140:F140"/>
    <mergeCell ref="E88:F88"/>
    <mergeCell ref="H95:I95"/>
    <mergeCell ref="E97:F97"/>
    <mergeCell ref="H106:I106"/>
    <mergeCell ref="E108:F108"/>
    <mergeCell ref="E132:F132"/>
    <mergeCell ref="E133:F133"/>
    <mergeCell ref="E216:F216"/>
    <mergeCell ref="E217:F217"/>
    <mergeCell ref="E211:F211"/>
    <mergeCell ref="E212:F212"/>
    <mergeCell ref="E213:F213"/>
    <mergeCell ref="E214:F214"/>
    <mergeCell ref="E215:F215"/>
    <mergeCell ref="E206:F206"/>
    <mergeCell ref="E207:F207"/>
    <mergeCell ref="E208:F208"/>
    <mergeCell ref="E209:F209"/>
    <mergeCell ref="E210:F210"/>
    <mergeCell ref="E172:F172"/>
    <mergeCell ref="E173:F173"/>
    <mergeCell ref="E174:F174"/>
    <mergeCell ref="E163:F163"/>
    <mergeCell ref="E164:F164"/>
    <mergeCell ref="E165:F165"/>
    <mergeCell ref="E166:F166"/>
    <mergeCell ref="E167:F167"/>
    <mergeCell ref="E159:F159"/>
    <mergeCell ref="E160:F160"/>
    <mergeCell ref="E161:F161"/>
    <mergeCell ref="E162:F162"/>
    <mergeCell ref="E151:F151"/>
    <mergeCell ref="E152:F152"/>
    <mergeCell ref="E153:F153"/>
    <mergeCell ref="E154:F154"/>
    <mergeCell ref="E144:F144"/>
    <mergeCell ref="E145:F145"/>
    <mergeCell ref="E146:F146"/>
    <mergeCell ref="H148:I148"/>
    <mergeCell ref="E141:F141"/>
    <mergeCell ref="E142:F142"/>
    <mergeCell ref="E143:F143"/>
    <mergeCell ref="E114:F114"/>
    <mergeCell ref="E115:F115"/>
    <mergeCell ref="H117:I117"/>
    <mergeCell ref="E109:F109"/>
    <mergeCell ref="E110:F110"/>
    <mergeCell ref="E111:F111"/>
    <mergeCell ref="E112:F112"/>
    <mergeCell ref="E101:F101"/>
    <mergeCell ref="E102:F102"/>
    <mergeCell ref="E103:F103"/>
    <mergeCell ref="E104:F104"/>
    <mergeCell ref="E113:F113"/>
    <mergeCell ref="E98:F98"/>
    <mergeCell ref="E99:F99"/>
    <mergeCell ref="E100:F100"/>
    <mergeCell ref="E89:F89"/>
    <mergeCell ref="E90:F90"/>
    <mergeCell ref="E91:F91"/>
    <mergeCell ref="E92:F92"/>
    <mergeCell ref="E93:F93"/>
    <mergeCell ref="E82:F82"/>
    <mergeCell ref="E83:F83"/>
    <mergeCell ref="E84:F84"/>
    <mergeCell ref="H86:I86"/>
    <mergeCell ref="E75:F75"/>
    <mergeCell ref="E80:F80"/>
    <mergeCell ref="E81:F81"/>
    <mergeCell ref="E71:F71"/>
    <mergeCell ref="E72:F72"/>
    <mergeCell ref="E73:F73"/>
    <mergeCell ref="E74:F74"/>
    <mergeCell ref="E63:F63"/>
    <mergeCell ref="E64:F64"/>
    <mergeCell ref="E65:F65"/>
    <mergeCell ref="E66:F66"/>
    <mergeCell ref="E38:F38"/>
    <mergeCell ref="E27:F27"/>
    <mergeCell ref="E28:F28"/>
    <mergeCell ref="E29:F29"/>
    <mergeCell ref="E22:F22"/>
    <mergeCell ref="E23:F23"/>
    <mergeCell ref="E24:F24"/>
    <mergeCell ref="E25:F25"/>
    <mergeCell ref="E26:F26"/>
    <mergeCell ref="E19:F19"/>
    <mergeCell ref="E20:F20"/>
    <mergeCell ref="E21:F21"/>
    <mergeCell ref="E12:F12"/>
    <mergeCell ref="E13:F13"/>
    <mergeCell ref="E14:F14"/>
    <mergeCell ref="E15:F15"/>
    <mergeCell ref="E16:F16"/>
    <mergeCell ref="E37:F37"/>
    <mergeCell ref="A1:F1"/>
    <mergeCell ref="E2:F2"/>
    <mergeCell ref="A3:D3"/>
    <mergeCell ref="E3:F3"/>
    <mergeCell ref="C5:D5"/>
    <mergeCell ref="E5:F5"/>
    <mergeCell ref="A7:J7"/>
    <mergeCell ref="E17:F17"/>
    <mergeCell ref="E18:F18"/>
    <mergeCell ref="E9:F9"/>
    <mergeCell ref="E10:F10"/>
    <mergeCell ref="E11:F11"/>
    <mergeCell ref="C4:D4"/>
    <mergeCell ref="E4:F4"/>
    <mergeCell ref="G4:H4"/>
    <mergeCell ref="I4:J4"/>
    <mergeCell ref="A6:J6"/>
    <mergeCell ref="E8:F8"/>
    <mergeCell ref="G5:H5"/>
    <mergeCell ref="I5:J5"/>
  </mergeCells>
  <printOptions horizontalCentered="1"/>
  <pageMargins left="0.39370078740157483" right="0.19685039370078741" top="0.39370078740157483" bottom="0.39370078740157483" header="0.39370078740157483" footer="0.39370078740157483"/>
  <pageSetup paperSize="9" scale="80" firstPageNumber="0" fitToHeight="6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73B4A-21B7-4E40-96C1-1B702A9EA127}">
  <dimension ref="A1:I131"/>
  <sheetViews>
    <sheetView topLeftCell="A103" zoomScaleNormal="100" workbookViewId="0">
      <selection activeCell="F109" sqref="F109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75.19921875" style="15" customWidth="1"/>
    <col min="5" max="5" width="8.59765625" style="75" customWidth="1"/>
    <col min="6" max="6" width="10.59765625" style="67" customWidth="1"/>
    <col min="7" max="16384" width="9" style="15"/>
  </cols>
  <sheetData>
    <row r="1" spans="1:6" ht="132" customHeight="1">
      <c r="A1" s="220"/>
      <c r="B1" s="220"/>
      <c r="C1" s="220"/>
      <c r="D1" s="220"/>
      <c r="E1" s="220"/>
      <c r="F1" s="220"/>
    </row>
    <row r="2" spans="1:6" ht="15.75" customHeight="1">
      <c r="A2" s="78" t="s">
        <v>0</v>
      </c>
      <c r="B2" s="78"/>
      <c r="C2" s="78"/>
      <c r="D2" s="16"/>
      <c r="E2" s="221" t="s">
        <v>1</v>
      </c>
      <c r="F2" s="221"/>
    </row>
    <row r="3" spans="1:6" ht="45" customHeight="1">
      <c r="A3" s="222" t="str">
        <f>ORCAMENTO!A3</f>
        <v>CONCLUSÃO EMEIF "CAETÉ"</v>
      </c>
      <c r="B3" s="222"/>
      <c r="C3" s="222"/>
      <c r="D3" s="222"/>
      <c r="E3" s="223" t="str">
        <f>ORCAMENTO!C3</f>
        <v>SINAPI - 02/2023 - Pará</v>
      </c>
      <c r="F3" s="223"/>
    </row>
    <row r="4" spans="1:6" s="16" customFormat="1" ht="18" customHeight="1">
      <c r="A4" s="224" t="s">
        <v>1746</v>
      </c>
      <c r="B4" s="224"/>
      <c r="C4" s="224"/>
      <c r="D4" s="224"/>
      <c r="E4" s="224"/>
      <c r="F4" s="224"/>
    </row>
    <row r="5" spans="1:6" ht="30" customHeight="1">
      <c r="A5" s="84" t="s">
        <v>5</v>
      </c>
      <c r="B5" s="85" t="s">
        <v>16</v>
      </c>
      <c r="C5" s="86" t="s">
        <v>17</v>
      </c>
      <c r="D5" s="87" t="s">
        <v>6</v>
      </c>
      <c r="E5" s="84" t="s">
        <v>18</v>
      </c>
      <c r="F5" s="88" t="s">
        <v>19</v>
      </c>
    </row>
    <row r="6" spans="1:6" s="16" customFormat="1" ht="21" customHeight="1">
      <c r="A6" s="33" t="s">
        <v>264</v>
      </c>
      <c r="B6" s="34"/>
      <c r="C6" s="33"/>
      <c r="D6" s="33" t="s">
        <v>886</v>
      </c>
      <c r="E6" s="35"/>
      <c r="F6" s="36"/>
    </row>
    <row r="7" spans="1:6" ht="21" customHeight="1">
      <c r="A7" s="17" t="s">
        <v>265</v>
      </c>
      <c r="B7" s="19" t="s">
        <v>302</v>
      </c>
      <c r="C7" s="17" t="s">
        <v>26</v>
      </c>
      <c r="D7" s="38" t="s">
        <v>909</v>
      </c>
      <c r="E7" s="18" t="s">
        <v>28</v>
      </c>
      <c r="F7" s="39">
        <v>18</v>
      </c>
    </row>
    <row r="8" spans="1:6" ht="21" customHeight="1">
      <c r="A8" s="17"/>
      <c r="B8" s="19"/>
      <c r="C8" s="17"/>
      <c r="D8" s="38" t="s">
        <v>1721</v>
      </c>
      <c r="E8" s="18"/>
      <c r="F8" s="39"/>
    </row>
    <row r="9" spans="1:6" s="16" customFormat="1" ht="21" customHeight="1">
      <c r="A9" s="33" t="s">
        <v>583</v>
      </c>
      <c r="B9" s="34"/>
      <c r="C9" s="33"/>
      <c r="D9" s="33" t="s">
        <v>8</v>
      </c>
      <c r="E9" s="35"/>
      <c r="F9" s="36"/>
    </row>
    <row r="10" spans="1:6" s="16" customFormat="1" ht="21" customHeight="1">
      <c r="A10" s="174" t="s">
        <v>1737</v>
      </c>
      <c r="B10" s="175"/>
      <c r="C10" s="174"/>
      <c r="D10" s="174" t="s">
        <v>1739</v>
      </c>
      <c r="E10" s="176"/>
      <c r="F10" s="177"/>
    </row>
    <row r="11" spans="1:6" ht="21" customHeight="1">
      <c r="A11" s="17" t="s">
        <v>1740</v>
      </c>
      <c r="B11" s="19" t="s">
        <v>593</v>
      </c>
      <c r="C11" s="17" t="s">
        <v>26</v>
      </c>
      <c r="D11" s="38" t="s">
        <v>912</v>
      </c>
      <c r="E11" s="18" t="s">
        <v>30</v>
      </c>
      <c r="F11" s="39">
        <f>72+156+180-63</f>
        <v>345</v>
      </c>
    </row>
    <row r="12" spans="1:6" ht="71.25" customHeight="1">
      <c r="A12" s="17"/>
      <c r="B12" s="19"/>
      <c r="C12" s="17"/>
      <c r="D12" s="38" t="s">
        <v>1881</v>
      </c>
      <c r="E12" s="18"/>
      <c r="F12" s="39"/>
    </row>
    <row r="13" spans="1:6" ht="21" customHeight="1">
      <c r="A13" s="17" t="s">
        <v>1741</v>
      </c>
      <c r="B13" s="19" t="s">
        <v>1567</v>
      </c>
      <c r="C13" s="17" t="s">
        <v>26</v>
      </c>
      <c r="D13" s="38" t="s">
        <v>1568</v>
      </c>
      <c r="E13" s="18" t="s">
        <v>28</v>
      </c>
      <c r="F13" s="39">
        <f>7.62+0.864+3.6+1.125+7.095+5.36-3.92</f>
        <v>21.744</v>
      </c>
    </row>
    <row r="14" spans="1:6" ht="120.75" customHeight="1">
      <c r="A14" s="17"/>
      <c r="B14" s="19"/>
      <c r="C14" s="17"/>
      <c r="D14" s="38" t="s">
        <v>1882</v>
      </c>
      <c r="E14" s="18"/>
      <c r="F14" s="39"/>
    </row>
    <row r="15" spans="1:6" s="16" customFormat="1" ht="21" customHeight="1">
      <c r="A15" s="33" t="s">
        <v>347</v>
      </c>
      <c r="B15" s="34"/>
      <c r="C15" s="33"/>
      <c r="D15" s="33" t="s">
        <v>1743</v>
      </c>
      <c r="E15" s="35"/>
      <c r="F15" s="36"/>
    </row>
    <row r="16" spans="1:6" ht="52.5" customHeight="1">
      <c r="A16" s="17" t="s">
        <v>1516</v>
      </c>
      <c r="B16" s="19">
        <v>104487</v>
      </c>
      <c r="C16" s="17" t="s">
        <v>26</v>
      </c>
      <c r="D16" s="38" t="s">
        <v>1669</v>
      </c>
      <c r="E16" s="18" t="s">
        <v>28</v>
      </c>
      <c r="F16" s="39">
        <f>1.728+2.125+3.27+1.125-5.4</f>
        <v>2.847999999999999</v>
      </c>
    </row>
    <row r="17" spans="1:6" ht="87.75" customHeight="1">
      <c r="A17" s="17"/>
      <c r="B17" s="19"/>
      <c r="C17" s="17"/>
      <c r="D17" s="38" t="s">
        <v>1876</v>
      </c>
      <c r="E17" s="18"/>
      <c r="F17" s="39"/>
    </row>
    <row r="18" spans="1:6" s="16" customFormat="1" ht="21" customHeight="1">
      <c r="A18" s="33" t="s">
        <v>349</v>
      </c>
      <c r="B18" s="34"/>
      <c r="C18" s="33"/>
      <c r="D18" s="33" t="str">
        <f>ORCDET!D15</f>
        <v>CONCRETO ARMADO - LAJES DE PISO</v>
      </c>
      <c r="E18" s="35"/>
      <c r="F18" s="36"/>
    </row>
    <row r="19" spans="1:6" ht="48" customHeight="1">
      <c r="A19" s="17" t="s">
        <v>350</v>
      </c>
      <c r="B19" s="19">
        <v>101963</v>
      </c>
      <c r="C19" s="17" t="s">
        <v>26</v>
      </c>
      <c r="D19" s="38" t="s">
        <v>1670</v>
      </c>
      <c r="E19" s="18" t="s">
        <v>24</v>
      </c>
      <c r="F19" s="39">
        <v>205</v>
      </c>
    </row>
    <row r="20" spans="1:6" ht="22.5" customHeight="1">
      <c r="A20" s="17"/>
      <c r="B20" s="19"/>
      <c r="C20" s="17"/>
      <c r="D20" s="38" t="s">
        <v>1744</v>
      </c>
      <c r="E20" s="18"/>
      <c r="F20" s="39"/>
    </row>
    <row r="21" spans="1:6" s="16" customFormat="1" ht="21" customHeight="1">
      <c r="A21" s="33" t="s">
        <v>351</v>
      </c>
      <c r="B21" s="34"/>
      <c r="C21" s="33"/>
      <c r="D21" s="33" t="s">
        <v>586</v>
      </c>
      <c r="E21" s="35"/>
      <c r="F21" s="36"/>
    </row>
    <row r="22" spans="1:6" ht="33" customHeight="1">
      <c r="A22" s="17" t="s">
        <v>352</v>
      </c>
      <c r="B22" s="19" t="s">
        <v>600</v>
      </c>
      <c r="C22" s="17" t="s">
        <v>26</v>
      </c>
      <c r="D22" s="38" t="s">
        <v>935</v>
      </c>
      <c r="E22" s="18" t="s">
        <v>24</v>
      </c>
      <c r="F22" s="39">
        <v>36</v>
      </c>
    </row>
    <row r="23" spans="1:6" ht="20.25" customHeight="1">
      <c r="A23" s="17"/>
      <c r="B23" s="19"/>
      <c r="C23" s="17"/>
      <c r="D23" s="38" t="s">
        <v>1722</v>
      </c>
      <c r="E23" s="18"/>
      <c r="F23" s="39"/>
    </row>
    <row r="24" spans="1:6" s="16" customFormat="1" ht="21" customHeight="1">
      <c r="A24" s="33" t="s">
        <v>354</v>
      </c>
      <c r="B24" s="34"/>
      <c r="C24" s="33"/>
      <c r="D24" s="33" t="s">
        <v>9</v>
      </c>
      <c r="E24" s="35"/>
      <c r="F24" s="36"/>
    </row>
    <row r="25" spans="1:6" s="16" customFormat="1" ht="21" customHeight="1">
      <c r="A25" s="33" t="s">
        <v>360</v>
      </c>
      <c r="B25" s="34"/>
      <c r="C25" s="33"/>
      <c r="D25" s="33" t="s">
        <v>603</v>
      </c>
      <c r="E25" s="35"/>
      <c r="F25" s="36"/>
    </row>
    <row r="26" spans="1:6" ht="34.5" customHeight="1">
      <c r="A26" s="17" t="s">
        <v>362</v>
      </c>
      <c r="B26" s="19">
        <v>99861</v>
      </c>
      <c r="C26" s="17" t="s">
        <v>26</v>
      </c>
      <c r="D26" s="38" t="s">
        <v>1671</v>
      </c>
      <c r="E26" s="18" t="s">
        <v>31</v>
      </c>
      <c r="F26" s="39">
        <f>F27+F28+F29</f>
        <v>3.05</v>
      </c>
    </row>
    <row r="27" spans="1:6" ht="18.75" customHeight="1">
      <c r="A27" s="17"/>
      <c r="B27" s="19"/>
      <c r="C27" s="17"/>
      <c r="D27" s="38" t="s">
        <v>1723</v>
      </c>
      <c r="E27" s="18"/>
      <c r="F27" s="39">
        <v>3.05</v>
      </c>
    </row>
    <row r="28" spans="1:6" ht="18.75" customHeight="1">
      <c r="A28" s="212"/>
      <c r="B28" s="213"/>
      <c r="C28" s="212"/>
      <c r="D28" s="214" t="s">
        <v>1887</v>
      </c>
      <c r="E28" s="215"/>
      <c r="F28" s="216"/>
    </row>
    <row r="29" spans="1:6" ht="18.75" customHeight="1">
      <c r="A29" s="212"/>
      <c r="B29" s="213"/>
      <c r="C29" s="212"/>
      <c r="D29" s="214" t="s">
        <v>1886</v>
      </c>
      <c r="E29" s="215"/>
      <c r="F29" s="216"/>
    </row>
    <row r="30" spans="1:6" ht="67.5" customHeight="1">
      <c r="A30" s="17" t="s">
        <v>364</v>
      </c>
      <c r="B30" s="19">
        <v>102363</v>
      </c>
      <c r="C30" s="17" t="s">
        <v>26</v>
      </c>
      <c r="D30" s="38" t="s">
        <v>1672</v>
      </c>
      <c r="E30" s="18" t="s">
        <v>31</v>
      </c>
      <c r="F30" s="39">
        <v>162.6</v>
      </c>
    </row>
    <row r="31" spans="1:6" ht="36.75" customHeight="1">
      <c r="A31" s="17"/>
      <c r="B31" s="19"/>
      <c r="C31" s="17"/>
      <c r="D31" s="38" t="s">
        <v>1724</v>
      </c>
      <c r="E31" s="18"/>
      <c r="F31" s="39"/>
    </row>
    <row r="32" spans="1:6" s="16" customFormat="1" ht="21" customHeight="1">
      <c r="A32" s="33" t="s">
        <v>365</v>
      </c>
      <c r="B32" s="34"/>
      <c r="C32" s="33"/>
      <c r="D32" s="33" t="s">
        <v>332</v>
      </c>
      <c r="E32" s="35"/>
      <c r="F32" s="36"/>
    </row>
    <row r="33" spans="1:7" ht="33" customHeight="1">
      <c r="A33" s="17" t="s">
        <v>1673</v>
      </c>
      <c r="B33" s="19" t="s">
        <v>1014</v>
      </c>
      <c r="C33" s="17" t="s">
        <v>26</v>
      </c>
      <c r="D33" s="38" t="s">
        <v>1015</v>
      </c>
      <c r="E33" s="18" t="s">
        <v>31</v>
      </c>
      <c r="F33" s="39">
        <v>3</v>
      </c>
    </row>
    <row r="34" spans="1:7" ht="22.5" customHeight="1">
      <c r="A34" s="17"/>
      <c r="B34" s="19"/>
      <c r="C34" s="17"/>
      <c r="D34" s="38" t="s">
        <v>1726</v>
      </c>
      <c r="E34" s="18"/>
      <c r="F34" s="39"/>
    </row>
    <row r="35" spans="1:7" ht="33" customHeight="1">
      <c r="A35" s="17" t="s">
        <v>1674</v>
      </c>
      <c r="B35" s="19" t="s">
        <v>1028</v>
      </c>
      <c r="C35" s="17" t="s">
        <v>26</v>
      </c>
      <c r="D35" s="38" t="s">
        <v>1029</v>
      </c>
      <c r="E35" s="18" t="s">
        <v>24</v>
      </c>
      <c r="F35" s="39">
        <v>260.41000000000003</v>
      </c>
    </row>
    <row r="36" spans="1:7" ht="34.5" customHeight="1">
      <c r="A36" s="17"/>
      <c r="B36" s="19"/>
      <c r="C36" s="17"/>
      <c r="D36" s="38" t="s">
        <v>1725</v>
      </c>
      <c r="E36" s="18"/>
      <c r="F36" s="39"/>
    </row>
    <row r="37" spans="1:7" ht="24.75" customHeight="1">
      <c r="A37" s="17" t="s">
        <v>1675</v>
      </c>
      <c r="B37" s="19" t="s">
        <v>1030</v>
      </c>
      <c r="C37" s="17" t="s">
        <v>26</v>
      </c>
      <c r="D37" s="38" t="s">
        <v>1031</v>
      </c>
      <c r="E37" s="18" t="s">
        <v>24</v>
      </c>
      <c r="F37" s="39">
        <v>260.41000000000003</v>
      </c>
      <c r="G37" s="165"/>
    </row>
    <row r="38" spans="1:7" ht="21" customHeight="1">
      <c r="A38" s="17"/>
      <c r="B38" s="19"/>
      <c r="C38" s="17"/>
      <c r="D38" s="38" t="s">
        <v>1725</v>
      </c>
      <c r="E38" s="18"/>
      <c r="F38" s="39"/>
      <c r="G38" s="165"/>
    </row>
    <row r="39" spans="1:7" ht="26.25" customHeight="1">
      <c r="A39" s="17" t="s">
        <v>1676</v>
      </c>
      <c r="B39" s="19" t="s">
        <v>1035</v>
      </c>
      <c r="C39" s="17" t="s">
        <v>26</v>
      </c>
      <c r="D39" s="38" t="s">
        <v>1036</v>
      </c>
      <c r="E39" s="18" t="s">
        <v>24</v>
      </c>
      <c r="F39" s="39">
        <v>260.41000000000003</v>
      </c>
    </row>
    <row r="40" spans="1:7" ht="21" customHeight="1">
      <c r="A40" s="17"/>
      <c r="B40" s="19"/>
      <c r="C40" s="17"/>
      <c r="D40" s="38" t="s">
        <v>1725</v>
      </c>
      <c r="E40" s="18"/>
      <c r="F40" s="39"/>
    </row>
    <row r="41" spans="1:7" ht="21" customHeight="1">
      <c r="A41" s="17" t="s">
        <v>1677</v>
      </c>
      <c r="B41" s="19" t="s">
        <v>308</v>
      </c>
      <c r="C41" s="17" t="s">
        <v>26</v>
      </c>
      <c r="D41" s="38" t="s">
        <v>1038</v>
      </c>
      <c r="E41" s="18" t="s">
        <v>30</v>
      </c>
      <c r="F41" s="39">
        <v>79</v>
      </c>
    </row>
    <row r="42" spans="1:7" ht="21" customHeight="1">
      <c r="A42" s="17"/>
      <c r="B42" s="19"/>
      <c r="C42" s="17"/>
      <c r="D42" s="38" t="s">
        <v>1727</v>
      </c>
      <c r="E42" s="18"/>
      <c r="F42" s="39"/>
    </row>
    <row r="43" spans="1:7" ht="21" customHeight="1">
      <c r="A43" s="17" t="s">
        <v>1678</v>
      </c>
      <c r="B43" s="19">
        <v>84093</v>
      </c>
      <c r="C43" s="17" t="str">
        <f>C41</f>
        <v>SINAPI</v>
      </c>
      <c r="D43" s="38" t="s">
        <v>1679</v>
      </c>
      <c r="E43" s="18" t="s">
        <v>30</v>
      </c>
      <c r="F43" s="39">
        <v>178</v>
      </c>
    </row>
    <row r="44" spans="1:7" ht="37.5" customHeight="1">
      <c r="A44" s="17"/>
      <c r="B44" s="19"/>
      <c r="C44" s="17"/>
      <c r="D44" s="38" t="s">
        <v>1728</v>
      </c>
      <c r="E44" s="18"/>
      <c r="F44" s="39"/>
    </row>
    <row r="45" spans="1:7" s="16" customFormat="1" ht="21" customHeight="1">
      <c r="A45" s="33" t="s">
        <v>373</v>
      </c>
      <c r="B45" s="34"/>
      <c r="C45" s="33"/>
      <c r="D45" s="33" t="s">
        <v>333</v>
      </c>
      <c r="E45" s="35"/>
      <c r="F45" s="36"/>
    </row>
    <row r="46" spans="1:7" ht="21" customHeight="1">
      <c r="A46" s="17" t="s">
        <v>374</v>
      </c>
      <c r="B46" s="19" t="s">
        <v>375</v>
      </c>
      <c r="C46" s="17" t="s">
        <v>26</v>
      </c>
      <c r="D46" s="38" t="s">
        <v>1878</v>
      </c>
      <c r="E46" s="18" t="s">
        <v>24</v>
      </c>
      <c r="F46" s="39">
        <f>36+9</f>
        <v>45</v>
      </c>
    </row>
    <row r="47" spans="1:7" ht="38.25" customHeight="1">
      <c r="A47" s="17"/>
      <c r="B47" s="19"/>
      <c r="C47" s="17"/>
      <c r="D47" s="38" t="s">
        <v>1877</v>
      </c>
      <c r="E47" s="18"/>
      <c r="F47" s="39"/>
    </row>
    <row r="48" spans="1:7" s="16" customFormat="1" ht="21" customHeight="1">
      <c r="A48" s="33" t="s">
        <v>376</v>
      </c>
      <c r="B48" s="34"/>
      <c r="C48" s="33"/>
      <c r="D48" s="33" t="s">
        <v>887</v>
      </c>
      <c r="E48" s="35"/>
      <c r="F48" s="36"/>
    </row>
    <row r="49" spans="1:7" ht="21" customHeight="1">
      <c r="A49" s="17" t="s">
        <v>377</v>
      </c>
      <c r="B49" s="19" t="s">
        <v>615</v>
      </c>
      <c r="C49" s="17" t="s">
        <v>26</v>
      </c>
      <c r="D49" s="38" t="s">
        <v>1040</v>
      </c>
      <c r="E49" s="18" t="s">
        <v>24</v>
      </c>
      <c r="F49" s="39">
        <f>72+36+107.36+105.3</f>
        <v>320.66000000000003</v>
      </c>
    </row>
    <row r="50" spans="1:7" ht="69" customHeight="1">
      <c r="A50" s="17"/>
      <c r="B50" s="19"/>
      <c r="C50" s="17"/>
      <c r="D50" s="38" t="s">
        <v>1880</v>
      </c>
      <c r="E50" s="18"/>
      <c r="F50" s="39"/>
    </row>
    <row r="51" spans="1:7" ht="21" customHeight="1">
      <c r="A51" s="17" t="s">
        <v>378</v>
      </c>
      <c r="B51" s="19" t="s">
        <v>616</v>
      </c>
      <c r="C51" s="17" t="s">
        <v>26</v>
      </c>
      <c r="D51" s="38" t="s">
        <v>1041</v>
      </c>
      <c r="E51" s="18" t="s">
        <v>24</v>
      </c>
      <c r="F51" s="39">
        <v>9</v>
      </c>
      <c r="G51" s="165"/>
    </row>
    <row r="52" spans="1:7" ht="21" customHeight="1">
      <c r="A52" s="17"/>
      <c r="B52" s="19"/>
      <c r="C52" s="17"/>
      <c r="D52" s="38" t="s">
        <v>1730</v>
      </c>
      <c r="E52" s="18"/>
      <c r="F52" s="39"/>
      <c r="G52" s="165"/>
    </row>
    <row r="53" spans="1:7" ht="21" customHeight="1">
      <c r="A53" s="17" t="s">
        <v>381</v>
      </c>
      <c r="B53" s="19" t="s">
        <v>617</v>
      </c>
      <c r="C53" s="17" t="s">
        <v>26</v>
      </c>
      <c r="D53" s="38" t="s">
        <v>1043</v>
      </c>
      <c r="E53" s="18" t="s">
        <v>24</v>
      </c>
      <c r="F53" s="39">
        <f>F49</f>
        <v>320.66000000000003</v>
      </c>
    </row>
    <row r="54" spans="1:7" ht="21" customHeight="1">
      <c r="A54" s="17"/>
      <c r="B54" s="19"/>
      <c r="C54" s="17"/>
      <c r="D54" s="38" t="s">
        <v>1729</v>
      </c>
      <c r="E54" s="18"/>
      <c r="F54" s="39"/>
    </row>
    <row r="55" spans="1:7" ht="21" customHeight="1">
      <c r="A55" s="17" t="s">
        <v>382</v>
      </c>
      <c r="B55" s="19" t="s">
        <v>617</v>
      </c>
      <c r="C55" s="17" t="s">
        <v>26</v>
      </c>
      <c r="D55" s="38" t="s">
        <v>1622</v>
      </c>
      <c r="E55" s="18" t="s">
        <v>24</v>
      </c>
      <c r="F55" s="39">
        <v>9</v>
      </c>
      <c r="G55" s="165"/>
    </row>
    <row r="56" spans="1:7" ht="21" customHeight="1">
      <c r="A56" s="17"/>
      <c r="B56" s="19"/>
      <c r="C56" s="17"/>
      <c r="D56" s="38" t="s">
        <v>1730</v>
      </c>
      <c r="E56" s="18"/>
      <c r="F56" s="39"/>
      <c r="G56" s="165"/>
    </row>
    <row r="57" spans="1:7" s="16" customFormat="1" ht="21" customHeight="1">
      <c r="A57" s="33" t="s">
        <v>386</v>
      </c>
      <c r="B57" s="34"/>
      <c r="C57" s="33"/>
      <c r="D57" s="33" t="s">
        <v>587</v>
      </c>
      <c r="E57" s="35"/>
      <c r="F57" s="36"/>
    </row>
    <row r="58" spans="1:7" s="16" customFormat="1" ht="21" customHeight="1">
      <c r="A58" s="33" t="s">
        <v>387</v>
      </c>
      <c r="B58" s="34"/>
      <c r="C58" s="33"/>
      <c r="D58" s="33" t="s">
        <v>388</v>
      </c>
      <c r="E58" s="35"/>
      <c r="F58" s="36"/>
    </row>
    <row r="59" spans="1:7" ht="33" customHeight="1">
      <c r="A59" s="17" t="s">
        <v>392</v>
      </c>
      <c r="B59" s="19" t="s">
        <v>625</v>
      </c>
      <c r="C59" s="17" t="s">
        <v>26</v>
      </c>
      <c r="D59" s="38" t="s">
        <v>1051</v>
      </c>
      <c r="E59" s="18" t="s">
        <v>24</v>
      </c>
      <c r="F59" s="39">
        <f>232-120</f>
        <v>112</v>
      </c>
    </row>
    <row r="60" spans="1:7" ht="23.25" customHeight="1">
      <c r="A60" s="17"/>
      <c r="B60" s="19"/>
      <c r="C60" s="17"/>
      <c r="D60" s="38" t="s">
        <v>1745</v>
      </c>
      <c r="E60" s="18"/>
      <c r="F60" s="39"/>
    </row>
    <row r="61" spans="1:7" s="16" customFormat="1" ht="21" customHeight="1">
      <c r="A61" s="33" t="s">
        <v>396</v>
      </c>
      <c r="B61" s="34"/>
      <c r="C61" s="33"/>
      <c r="D61" s="33" t="s">
        <v>588</v>
      </c>
      <c r="E61" s="35"/>
      <c r="F61" s="36"/>
    </row>
    <row r="62" spans="1:7" ht="21" customHeight="1">
      <c r="A62" s="17" t="s">
        <v>397</v>
      </c>
      <c r="B62" s="19" t="s">
        <v>627</v>
      </c>
      <c r="C62" s="17" t="s">
        <v>26</v>
      </c>
      <c r="D62" s="38" t="s">
        <v>626</v>
      </c>
      <c r="E62" s="18" t="s">
        <v>24</v>
      </c>
      <c r="F62" s="39">
        <f>138.6+36</f>
        <v>174.6</v>
      </c>
    </row>
    <row r="63" spans="1:7" ht="37.5" customHeight="1">
      <c r="A63" s="17"/>
      <c r="B63" s="19"/>
      <c r="C63" s="17"/>
      <c r="D63" s="38" t="s">
        <v>1731</v>
      </c>
      <c r="E63" s="18"/>
      <c r="F63" s="39"/>
    </row>
    <row r="64" spans="1:7" ht="21" customHeight="1">
      <c r="A64" s="17" t="s">
        <v>398</v>
      </c>
      <c r="B64" s="19" t="s">
        <v>627</v>
      </c>
      <c r="C64" s="17" t="s">
        <v>26</v>
      </c>
      <c r="D64" s="38" t="s">
        <v>1626</v>
      </c>
      <c r="E64" s="18" t="s">
        <v>24</v>
      </c>
      <c r="F64" s="39">
        <v>9</v>
      </c>
    </row>
    <row r="65" spans="1:6" ht="21" customHeight="1">
      <c r="A65" s="17"/>
      <c r="B65" s="19"/>
      <c r="C65" s="17"/>
      <c r="D65" s="38" t="s">
        <v>1730</v>
      </c>
      <c r="E65" s="18"/>
      <c r="F65" s="39"/>
    </row>
    <row r="66" spans="1:6" ht="21" customHeight="1">
      <c r="A66" s="17" t="s">
        <v>399</v>
      </c>
      <c r="B66" s="19" t="s">
        <v>38</v>
      </c>
      <c r="C66" s="17" t="s">
        <v>26</v>
      </c>
      <c r="D66" s="38" t="s">
        <v>1058</v>
      </c>
      <c r="E66" s="18" t="s">
        <v>24</v>
      </c>
      <c r="F66" s="39">
        <f>F62</f>
        <v>174.6</v>
      </c>
    </row>
    <row r="67" spans="1:6" ht="41.25" customHeight="1">
      <c r="A67" s="17"/>
      <c r="B67" s="19"/>
      <c r="C67" s="17"/>
      <c r="D67" s="38" t="s">
        <v>1731</v>
      </c>
      <c r="E67" s="18"/>
      <c r="F67" s="39"/>
    </row>
    <row r="68" spans="1:6" ht="21" customHeight="1">
      <c r="A68" s="17" t="s">
        <v>400</v>
      </c>
      <c r="B68" s="19" t="s">
        <v>628</v>
      </c>
      <c r="C68" s="17" t="s">
        <v>26</v>
      </c>
      <c r="D68" s="38" t="s">
        <v>1059</v>
      </c>
      <c r="E68" s="18" t="s">
        <v>24</v>
      </c>
      <c r="F68" s="39">
        <v>9</v>
      </c>
    </row>
    <row r="69" spans="1:6" ht="21" customHeight="1">
      <c r="A69" s="17"/>
      <c r="B69" s="19"/>
      <c r="C69" s="17"/>
      <c r="D69" s="38" t="s">
        <v>1730</v>
      </c>
      <c r="E69" s="18"/>
      <c r="F69" s="39"/>
    </row>
    <row r="70" spans="1:6" ht="21" customHeight="1">
      <c r="A70" s="17" t="s">
        <v>402</v>
      </c>
      <c r="B70" s="19" t="s">
        <v>404</v>
      </c>
      <c r="C70" s="17" t="s">
        <v>26</v>
      </c>
      <c r="D70" s="38" t="s">
        <v>1061</v>
      </c>
      <c r="E70" s="18" t="s">
        <v>24</v>
      </c>
      <c r="F70" s="39">
        <f>(F26+F30)</f>
        <v>165.65</v>
      </c>
    </row>
    <row r="71" spans="1:6" ht="22.5" customHeight="1">
      <c r="A71" s="17"/>
      <c r="B71" s="19"/>
      <c r="C71" s="17"/>
      <c r="D71" s="38" t="s">
        <v>1732</v>
      </c>
      <c r="E71" s="18"/>
      <c r="F71" s="39"/>
    </row>
    <row r="72" spans="1:6" s="16" customFormat="1" ht="21" customHeight="1">
      <c r="A72" s="33" t="s">
        <v>405</v>
      </c>
      <c r="B72" s="34"/>
      <c r="C72" s="33"/>
      <c r="D72" s="33" t="s">
        <v>888</v>
      </c>
      <c r="E72" s="35"/>
      <c r="F72" s="36"/>
    </row>
    <row r="73" spans="1:6" s="16" customFormat="1" ht="28.5" customHeight="1">
      <c r="A73" s="166" t="s">
        <v>1690</v>
      </c>
      <c r="B73" s="168" t="s">
        <v>1680</v>
      </c>
      <c r="C73" s="169" t="s">
        <v>26</v>
      </c>
      <c r="D73" s="169" t="s">
        <v>1681</v>
      </c>
      <c r="E73" s="170" t="s">
        <v>31</v>
      </c>
      <c r="F73" s="171">
        <v>1</v>
      </c>
    </row>
    <row r="74" spans="1:6" s="16" customFormat="1" ht="32.25" customHeight="1">
      <c r="A74" s="166" t="s">
        <v>1691</v>
      </c>
      <c r="B74" s="168" t="s">
        <v>1682</v>
      </c>
      <c r="C74" s="169" t="s">
        <v>26</v>
      </c>
      <c r="D74" s="169" t="s">
        <v>1683</v>
      </c>
      <c r="E74" s="170" t="s">
        <v>31</v>
      </c>
      <c r="F74" s="171">
        <v>1</v>
      </c>
    </row>
    <row r="75" spans="1:6" s="16" customFormat="1" ht="43.5" customHeight="1">
      <c r="A75" s="166" t="s">
        <v>1692</v>
      </c>
      <c r="B75" s="168" t="s">
        <v>1684</v>
      </c>
      <c r="C75" s="169" t="s">
        <v>26</v>
      </c>
      <c r="D75" s="169" t="s">
        <v>1685</v>
      </c>
      <c r="E75" s="170" t="s">
        <v>31</v>
      </c>
      <c r="F75" s="171">
        <v>12</v>
      </c>
    </row>
    <row r="76" spans="1:6" s="16" customFormat="1" ht="42.75" customHeight="1">
      <c r="A76" s="166" t="s">
        <v>1693</v>
      </c>
      <c r="B76" s="168" t="s">
        <v>1686</v>
      </c>
      <c r="C76" s="169" t="s">
        <v>26</v>
      </c>
      <c r="D76" s="169" t="s">
        <v>1687</v>
      </c>
      <c r="E76" s="170" t="s">
        <v>31</v>
      </c>
      <c r="F76" s="171">
        <v>15</v>
      </c>
    </row>
    <row r="77" spans="1:6" s="16" customFormat="1" ht="31.5" customHeight="1">
      <c r="A77" s="166" t="s">
        <v>1694</v>
      </c>
      <c r="B77" s="168" t="s">
        <v>1688</v>
      </c>
      <c r="C77" s="169" t="s">
        <v>26</v>
      </c>
      <c r="D77" s="169" t="s">
        <v>1689</v>
      </c>
      <c r="E77" s="170" t="s">
        <v>31</v>
      </c>
      <c r="F77" s="171">
        <v>8</v>
      </c>
    </row>
    <row r="78" spans="1:6" ht="21" customHeight="1">
      <c r="A78" s="166" t="s">
        <v>1695</v>
      </c>
      <c r="B78" s="19" t="s">
        <v>1130</v>
      </c>
      <c r="C78" s="17" t="s">
        <v>26</v>
      </c>
      <c r="D78" s="38" t="s">
        <v>1131</v>
      </c>
      <c r="E78" s="18" t="s">
        <v>31</v>
      </c>
      <c r="F78" s="39">
        <v>5</v>
      </c>
    </row>
    <row r="79" spans="1:6" ht="21" customHeight="1">
      <c r="A79" s="166" t="s">
        <v>1696</v>
      </c>
      <c r="B79" s="19" t="s">
        <v>1074</v>
      </c>
      <c r="C79" s="17" t="s">
        <v>26</v>
      </c>
      <c r="D79" s="38" t="s">
        <v>1075</v>
      </c>
      <c r="E79" s="18" t="s">
        <v>30</v>
      </c>
      <c r="F79" s="39">
        <v>72</v>
      </c>
    </row>
    <row r="80" spans="1:6" ht="30" customHeight="1">
      <c r="A80" s="166" t="s">
        <v>1698</v>
      </c>
      <c r="B80" s="168" t="s">
        <v>1706</v>
      </c>
      <c r="C80" s="169" t="s">
        <v>26</v>
      </c>
      <c r="D80" s="169" t="s">
        <v>1707</v>
      </c>
      <c r="E80" s="170" t="s">
        <v>31</v>
      </c>
      <c r="F80" s="171">
        <v>1</v>
      </c>
    </row>
    <row r="81" spans="1:6" ht="31.5" customHeight="1">
      <c r="A81" s="166" t="s">
        <v>1699</v>
      </c>
      <c r="B81" s="168" t="s">
        <v>1708</v>
      </c>
      <c r="C81" s="169" t="s">
        <v>26</v>
      </c>
      <c r="D81" s="169" t="s">
        <v>1709</v>
      </c>
      <c r="E81" s="170" t="s">
        <v>31</v>
      </c>
      <c r="F81" s="171">
        <v>1</v>
      </c>
    </row>
    <row r="82" spans="1:6" ht="32.25" customHeight="1">
      <c r="A82" s="166" t="s">
        <v>1700</v>
      </c>
      <c r="B82" s="168" t="s">
        <v>1710</v>
      </c>
      <c r="C82" s="169" t="s">
        <v>26</v>
      </c>
      <c r="D82" s="169" t="s">
        <v>1711</v>
      </c>
      <c r="E82" s="170" t="s">
        <v>31</v>
      </c>
      <c r="F82" s="171">
        <v>1</v>
      </c>
    </row>
    <row r="83" spans="1:6" ht="19.5" customHeight="1">
      <c r="A83" s="166" t="s">
        <v>1701</v>
      </c>
      <c r="B83" s="168" t="s">
        <v>1712</v>
      </c>
      <c r="C83" s="169" t="s">
        <v>78</v>
      </c>
      <c r="D83" s="169" t="s">
        <v>1713</v>
      </c>
      <c r="E83" s="170" t="s">
        <v>31</v>
      </c>
      <c r="F83" s="171">
        <v>1</v>
      </c>
    </row>
    <row r="84" spans="1:6" ht="18" customHeight="1">
      <c r="A84" s="166" t="s">
        <v>1702</v>
      </c>
      <c r="B84" s="168" t="s">
        <v>1714</v>
      </c>
      <c r="C84" s="169" t="s">
        <v>78</v>
      </c>
      <c r="D84" s="169" t="s">
        <v>1715</v>
      </c>
      <c r="E84" s="170" t="s">
        <v>31</v>
      </c>
      <c r="F84" s="171">
        <v>2</v>
      </c>
    </row>
    <row r="85" spans="1:6" ht="30" customHeight="1">
      <c r="A85" s="166" t="s">
        <v>1703</v>
      </c>
      <c r="B85" s="168" t="s">
        <v>1716</v>
      </c>
      <c r="C85" s="169" t="s">
        <v>23</v>
      </c>
      <c r="D85" s="169" t="s">
        <v>1717</v>
      </c>
      <c r="E85" s="170" t="s">
        <v>1718</v>
      </c>
      <c r="F85" s="171">
        <v>1</v>
      </c>
    </row>
    <row r="86" spans="1:6" ht="21" customHeight="1">
      <c r="A86" s="166" t="s">
        <v>1704</v>
      </c>
      <c r="B86" s="168" t="s">
        <v>1719</v>
      </c>
      <c r="C86" s="169" t="s">
        <v>23</v>
      </c>
      <c r="D86" s="169" t="s">
        <v>1720</v>
      </c>
      <c r="E86" s="170" t="s">
        <v>31</v>
      </c>
      <c r="F86" s="171">
        <v>1</v>
      </c>
    </row>
    <row r="87" spans="1:6" ht="31.5" customHeight="1">
      <c r="A87" s="166"/>
      <c r="B87" s="168"/>
      <c r="C87" s="169"/>
      <c r="D87" s="169" t="s">
        <v>1733</v>
      </c>
      <c r="E87" s="170"/>
      <c r="F87" s="171"/>
    </row>
    <row r="88" spans="1:6" s="16" customFormat="1" ht="21" customHeight="1">
      <c r="A88" s="33" t="s">
        <v>432</v>
      </c>
      <c r="B88" s="34"/>
      <c r="C88" s="33"/>
      <c r="D88" s="33" t="s">
        <v>890</v>
      </c>
      <c r="E88" s="35"/>
      <c r="F88" s="36"/>
    </row>
    <row r="89" spans="1:6" ht="21" customHeight="1">
      <c r="A89" s="17" t="s">
        <v>433</v>
      </c>
      <c r="B89" s="19" t="s">
        <v>647</v>
      </c>
      <c r="C89" s="17" t="s">
        <v>26</v>
      </c>
      <c r="D89" s="38" t="s">
        <v>439</v>
      </c>
      <c r="E89" s="18" t="s">
        <v>31</v>
      </c>
      <c r="F89" s="39">
        <v>1</v>
      </c>
    </row>
    <row r="90" spans="1:6" ht="21" customHeight="1">
      <c r="A90" s="17" t="s">
        <v>434</v>
      </c>
      <c r="B90" s="19" t="s">
        <v>451</v>
      </c>
      <c r="C90" s="17" t="s">
        <v>26</v>
      </c>
      <c r="D90" s="38" t="s">
        <v>648</v>
      </c>
      <c r="E90" s="18" t="s">
        <v>31</v>
      </c>
      <c r="F90" s="39">
        <v>1</v>
      </c>
    </row>
    <row r="91" spans="1:6" ht="33" customHeight="1">
      <c r="A91" s="17" t="s">
        <v>435</v>
      </c>
      <c r="B91" s="19" t="s">
        <v>649</v>
      </c>
      <c r="C91" s="17" t="s">
        <v>26</v>
      </c>
      <c r="D91" s="38" t="s">
        <v>650</v>
      </c>
      <c r="E91" s="18" t="s">
        <v>24</v>
      </c>
      <c r="F91" s="39">
        <v>1</v>
      </c>
    </row>
    <row r="92" spans="1:6" ht="21" customHeight="1">
      <c r="A92" s="17" t="s">
        <v>436</v>
      </c>
      <c r="B92" s="19" t="s">
        <v>463</v>
      </c>
      <c r="C92" s="17" t="s">
        <v>23</v>
      </c>
      <c r="D92" s="38" t="s">
        <v>651</v>
      </c>
      <c r="E92" s="18" t="s">
        <v>31</v>
      </c>
      <c r="F92" s="39">
        <v>1</v>
      </c>
    </row>
    <row r="93" spans="1:6" ht="28.5" customHeight="1">
      <c r="A93" s="17"/>
      <c r="B93" s="19"/>
      <c r="C93" s="17"/>
      <c r="D93" s="38" t="s">
        <v>1734</v>
      </c>
      <c r="E93" s="18"/>
      <c r="F93" s="39"/>
    </row>
    <row r="94" spans="1:6" s="16" customFormat="1" ht="21" customHeight="1">
      <c r="A94" s="33" t="s">
        <v>437</v>
      </c>
      <c r="B94" s="34"/>
      <c r="C94" s="33"/>
      <c r="D94" s="33" t="s">
        <v>891</v>
      </c>
      <c r="E94" s="35"/>
      <c r="F94" s="36"/>
    </row>
    <row r="95" spans="1:6" s="16" customFormat="1" ht="21" customHeight="1">
      <c r="A95" s="33" t="s">
        <v>438</v>
      </c>
      <c r="B95" s="34"/>
      <c r="C95" s="33"/>
      <c r="D95" s="33" t="s">
        <v>1632</v>
      </c>
      <c r="E95" s="35"/>
      <c r="F95" s="36"/>
    </row>
    <row r="96" spans="1:6" ht="33" customHeight="1">
      <c r="A96" s="212" t="s">
        <v>1307</v>
      </c>
      <c r="B96" s="213" t="s">
        <v>652</v>
      </c>
      <c r="C96" s="212" t="s">
        <v>26</v>
      </c>
      <c r="D96" s="214" t="s">
        <v>1308</v>
      </c>
      <c r="E96" s="215" t="s">
        <v>31</v>
      </c>
      <c r="F96" s="216">
        <v>2</v>
      </c>
    </row>
    <row r="97" spans="1:9" ht="21" customHeight="1">
      <c r="A97" s="17" t="s">
        <v>1321</v>
      </c>
      <c r="B97" s="19" t="s">
        <v>445</v>
      </c>
      <c r="C97" s="17" t="s">
        <v>26</v>
      </c>
      <c r="D97" s="38" t="s">
        <v>1322</v>
      </c>
      <c r="E97" s="18" t="s">
        <v>31</v>
      </c>
      <c r="F97" s="39">
        <v>1</v>
      </c>
    </row>
    <row r="98" spans="1:9" ht="21" customHeight="1">
      <c r="A98" s="17" t="s">
        <v>1633</v>
      </c>
      <c r="B98" s="19" t="s">
        <v>445</v>
      </c>
      <c r="C98" s="17" t="s">
        <v>26</v>
      </c>
      <c r="D98" s="38" t="s">
        <v>1634</v>
      </c>
      <c r="E98" s="18" t="s">
        <v>31</v>
      </c>
      <c r="F98" s="39">
        <v>1</v>
      </c>
    </row>
    <row r="99" spans="1:9" ht="21" customHeight="1">
      <c r="A99" s="17" t="s">
        <v>1323</v>
      </c>
      <c r="B99" s="19" t="s">
        <v>654</v>
      </c>
      <c r="C99" s="17" t="s">
        <v>23</v>
      </c>
      <c r="D99" s="38" t="s">
        <v>1324</v>
      </c>
      <c r="E99" s="18" t="str">
        <f>E97</f>
        <v>UN</v>
      </c>
      <c r="F99" s="39">
        <v>2</v>
      </c>
    </row>
    <row r="100" spans="1:9" ht="40.5" customHeight="1">
      <c r="A100" s="17"/>
      <c r="B100" s="19"/>
      <c r="C100" s="17"/>
      <c r="D100" s="38" t="s">
        <v>1735</v>
      </c>
      <c r="E100" s="18"/>
      <c r="F100" s="39"/>
    </row>
    <row r="101" spans="1:9" ht="17.25" customHeight="1">
      <c r="A101" s="212" t="s">
        <v>1885</v>
      </c>
      <c r="B101" s="213">
        <v>170362</v>
      </c>
      <c r="C101" s="212" t="s">
        <v>78</v>
      </c>
      <c r="D101" s="218" t="s">
        <v>1891</v>
      </c>
      <c r="E101" s="215" t="str">
        <f>E98</f>
        <v>UN</v>
      </c>
      <c r="F101" s="216">
        <v>17</v>
      </c>
    </row>
    <row r="102" spans="1:9" s="16" customFormat="1" ht="21" customHeight="1">
      <c r="A102" s="33" t="s">
        <v>440</v>
      </c>
      <c r="B102" s="34"/>
      <c r="C102" s="33"/>
      <c r="D102" s="33" t="s">
        <v>655</v>
      </c>
      <c r="E102" s="35"/>
      <c r="F102" s="36"/>
    </row>
    <row r="103" spans="1:9" ht="21" customHeight="1">
      <c r="A103" s="17" t="s">
        <v>1339</v>
      </c>
      <c r="B103" s="19" t="s">
        <v>656</v>
      </c>
      <c r="C103" s="17" t="s">
        <v>26</v>
      </c>
      <c r="D103" s="38" t="s">
        <v>1340</v>
      </c>
      <c r="E103" s="18" t="s">
        <v>30</v>
      </c>
      <c r="F103" s="39">
        <v>150</v>
      </c>
    </row>
    <row r="104" spans="1:9" ht="21" customHeight="1">
      <c r="A104" s="17" t="s">
        <v>1380</v>
      </c>
      <c r="B104" s="19" t="s">
        <v>1381</v>
      </c>
      <c r="C104" s="17" t="s">
        <v>26</v>
      </c>
      <c r="D104" s="38" t="s">
        <v>659</v>
      </c>
      <c r="E104" s="18" t="s">
        <v>31</v>
      </c>
      <c r="F104" s="39">
        <v>2</v>
      </c>
    </row>
    <row r="105" spans="1:9" ht="21" customHeight="1">
      <c r="A105" s="17" t="s">
        <v>1382</v>
      </c>
      <c r="B105" s="19" t="s">
        <v>117</v>
      </c>
      <c r="C105" s="17" t="s">
        <v>26</v>
      </c>
      <c r="D105" s="38" t="s">
        <v>1383</v>
      </c>
      <c r="E105" s="18" t="s">
        <v>31</v>
      </c>
      <c r="F105" s="39">
        <v>1</v>
      </c>
    </row>
    <row r="106" spans="1:9" ht="36.75" customHeight="1">
      <c r="A106" s="17"/>
      <c r="B106" s="19"/>
      <c r="C106" s="17"/>
      <c r="D106" s="38" t="s">
        <v>1735</v>
      </c>
      <c r="E106" s="18"/>
      <c r="F106" s="39"/>
    </row>
    <row r="107" spans="1:9" s="16" customFormat="1" ht="21" customHeight="1">
      <c r="A107" s="33" t="s">
        <v>441</v>
      </c>
      <c r="B107" s="34"/>
      <c r="C107" s="33"/>
      <c r="D107" s="33" t="s">
        <v>1649</v>
      </c>
      <c r="E107" s="35"/>
      <c r="F107" s="36"/>
    </row>
    <row r="108" spans="1:9" ht="48" customHeight="1">
      <c r="A108" s="17" t="s">
        <v>1384</v>
      </c>
      <c r="B108" s="19" t="s">
        <v>32</v>
      </c>
      <c r="C108" s="17" t="s">
        <v>26</v>
      </c>
      <c r="D108" s="38" t="s">
        <v>1385</v>
      </c>
      <c r="E108" s="18" t="s">
        <v>30</v>
      </c>
      <c r="F108" s="39">
        <v>200</v>
      </c>
      <c r="I108" s="217"/>
    </row>
    <row r="109" spans="1:9" ht="48" customHeight="1">
      <c r="A109" s="17" t="s">
        <v>1388</v>
      </c>
      <c r="B109" s="19" t="s">
        <v>34</v>
      </c>
      <c r="C109" s="17" t="s">
        <v>26</v>
      </c>
      <c r="D109" s="38" t="s">
        <v>1389</v>
      </c>
      <c r="E109" s="18" t="s">
        <v>30</v>
      </c>
      <c r="F109" s="39">
        <v>400</v>
      </c>
      <c r="I109" s="217"/>
    </row>
    <row r="110" spans="1:9" ht="48" customHeight="1">
      <c r="A110" s="17" t="s">
        <v>1390</v>
      </c>
      <c r="B110" s="19" t="s">
        <v>448</v>
      </c>
      <c r="C110" s="17" t="s">
        <v>26</v>
      </c>
      <c r="D110" s="38" t="s">
        <v>1391</v>
      </c>
      <c r="E110" s="18" t="s">
        <v>30</v>
      </c>
      <c r="F110" s="39">
        <v>100</v>
      </c>
      <c r="I110" s="217"/>
    </row>
    <row r="111" spans="1:9" ht="45.75" customHeight="1">
      <c r="A111" s="17"/>
      <c r="B111" s="19"/>
      <c r="C111" s="17"/>
      <c r="D111" s="38" t="s">
        <v>1735</v>
      </c>
      <c r="E111" s="18"/>
      <c r="F111" s="39"/>
      <c r="I111" s="217"/>
    </row>
    <row r="112" spans="1:9" ht="45.75" customHeight="1">
      <c r="A112" s="17" t="s">
        <v>1892</v>
      </c>
      <c r="B112" s="19">
        <v>170746</v>
      </c>
      <c r="C112" s="17" t="s">
        <v>78</v>
      </c>
      <c r="D112" s="219" t="s">
        <v>1893</v>
      </c>
      <c r="E112" s="18" t="s">
        <v>30</v>
      </c>
      <c r="F112" s="39">
        <v>200</v>
      </c>
      <c r="I112" s="217"/>
    </row>
    <row r="113" spans="1:6" s="16" customFormat="1" ht="21" customHeight="1">
      <c r="A113" s="33" t="s">
        <v>442</v>
      </c>
      <c r="B113" s="34"/>
      <c r="C113" s="33"/>
      <c r="D113" s="33" t="s">
        <v>1650</v>
      </c>
      <c r="E113" s="35"/>
      <c r="F113" s="36"/>
    </row>
    <row r="114" spans="1:6" ht="21" customHeight="1">
      <c r="A114" s="17" t="s">
        <v>1432</v>
      </c>
      <c r="B114" s="19" t="s">
        <v>1433</v>
      </c>
      <c r="C114" s="17" t="s">
        <v>26</v>
      </c>
      <c r="D114" s="38" t="s">
        <v>1434</v>
      </c>
      <c r="E114" s="18" t="s">
        <v>31</v>
      </c>
      <c r="F114" s="39">
        <v>1</v>
      </c>
    </row>
    <row r="115" spans="1:6" ht="21" customHeight="1">
      <c r="A115" s="17" t="s">
        <v>1437</v>
      </c>
      <c r="B115" s="19" t="s">
        <v>568</v>
      </c>
      <c r="C115" s="17" t="s">
        <v>26</v>
      </c>
      <c r="D115" s="38" t="s">
        <v>1438</v>
      </c>
      <c r="E115" s="18" t="s">
        <v>31</v>
      </c>
      <c r="F115" s="39">
        <v>1</v>
      </c>
    </row>
    <row r="116" spans="1:6" ht="21" customHeight="1">
      <c r="A116" s="17" t="s">
        <v>1458</v>
      </c>
      <c r="B116" s="19" t="s">
        <v>663</v>
      </c>
      <c r="C116" s="17" t="s">
        <v>23</v>
      </c>
      <c r="D116" s="38" t="s">
        <v>1459</v>
      </c>
      <c r="E116" s="18" t="s">
        <v>31</v>
      </c>
      <c r="F116" s="39">
        <v>20</v>
      </c>
    </row>
    <row r="117" spans="1:6" ht="39" customHeight="1">
      <c r="A117" s="17"/>
      <c r="B117" s="19"/>
      <c r="C117" s="17"/>
      <c r="D117" s="38" t="s">
        <v>1735</v>
      </c>
      <c r="E117" s="18"/>
      <c r="F117" s="39"/>
    </row>
    <row r="118" spans="1:6" ht="39" customHeight="1">
      <c r="A118" s="17" t="s">
        <v>1883</v>
      </c>
      <c r="B118" s="19">
        <v>170701</v>
      </c>
      <c r="C118" s="17" t="s">
        <v>78</v>
      </c>
      <c r="D118" s="38" t="s">
        <v>1890</v>
      </c>
      <c r="E118" s="18" t="str">
        <f>E116</f>
        <v>UN</v>
      </c>
      <c r="F118" s="39">
        <v>18</v>
      </c>
    </row>
    <row r="119" spans="1:6" ht="22.5" customHeight="1">
      <c r="A119" s="212"/>
      <c r="B119" s="213"/>
      <c r="C119" s="212"/>
      <c r="D119" s="214" t="s">
        <v>1884</v>
      </c>
      <c r="E119" s="215"/>
      <c r="F119" s="216"/>
    </row>
    <row r="120" spans="1:6" s="16" customFormat="1" ht="21" customHeight="1">
      <c r="A120" s="33" t="s">
        <v>459</v>
      </c>
      <c r="B120" s="34"/>
      <c r="C120" s="33"/>
      <c r="D120" s="33" t="s">
        <v>335</v>
      </c>
      <c r="E120" s="35"/>
      <c r="F120" s="36"/>
    </row>
    <row r="121" spans="1:6" ht="21" customHeight="1">
      <c r="A121" s="17" t="s">
        <v>462</v>
      </c>
      <c r="B121" s="19" t="s">
        <v>882</v>
      </c>
      <c r="C121" s="17" t="s">
        <v>26</v>
      </c>
      <c r="D121" s="38" t="s">
        <v>1597</v>
      </c>
      <c r="E121" s="18" t="s">
        <v>24</v>
      </c>
      <c r="F121" s="39">
        <f>ORCDET!F88</f>
        <v>112</v>
      </c>
    </row>
    <row r="122" spans="1:6" ht="21" customHeight="1">
      <c r="A122" s="17"/>
      <c r="B122" s="19"/>
      <c r="C122" s="17"/>
      <c r="D122" s="38" t="s">
        <v>1736</v>
      </c>
      <c r="E122" s="18"/>
      <c r="F122" s="39"/>
    </row>
    <row r="123" spans="1:6" ht="17.25" customHeight="1">
      <c r="A123" s="89"/>
      <c r="B123" s="89"/>
      <c r="C123" s="89"/>
      <c r="D123" s="89"/>
      <c r="E123" s="89"/>
      <c r="F123" s="90"/>
    </row>
    <row r="124" spans="1:6" ht="24" customHeight="1">
      <c r="A124" s="225" t="str">
        <f>ORCAMENTO!B21</f>
        <v>ANANINDEUA(PA), 16 DE JUNHO DE 2025</v>
      </c>
      <c r="B124" s="225"/>
      <c r="C124" s="225"/>
      <c r="D124" s="225"/>
      <c r="E124" s="91"/>
      <c r="F124" s="81"/>
    </row>
    <row r="125" spans="1:6" ht="24" customHeight="1">
      <c r="A125" s="81"/>
      <c r="B125" s="81"/>
      <c r="C125" s="81"/>
      <c r="D125" s="82"/>
      <c r="E125" s="91"/>
      <c r="F125" s="81"/>
    </row>
    <row r="126" spans="1:6" ht="24" customHeight="1">
      <c r="A126" s="226"/>
      <c r="B126" s="226"/>
      <c r="C126" s="226"/>
      <c r="D126" s="226"/>
      <c r="E126" s="226"/>
      <c r="F126" s="81"/>
    </row>
    <row r="127" spans="1:6" ht="54.75" customHeight="1">
      <c r="A127" s="228"/>
      <c r="B127" s="228"/>
      <c r="C127" s="228"/>
      <c r="D127" s="228"/>
      <c r="E127" s="228"/>
      <c r="F127" s="228"/>
    </row>
    <row r="128" spans="1:6" ht="24" customHeight="1">
      <c r="A128" s="225" t="str">
        <f>ORCAMENTO!B25</f>
        <v>RIOL - Serviços de Construções LTDA.</v>
      </c>
      <c r="B128" s="225"/>
      <c r="C128" s="225"/>
      <c r="D128" s="225"/>
      <c r="E128" s="91"/>
      <c r="F128" s="83"/>
    </row>
    <row r="129" spans="1:6" ht="24" customHeight="1">
      <c r="A129" s="225" t="str">
        <f>ORCAMENTO!B26</f>
        <v>CNPJ: 09.335.585/0001-75</v>
      </c>
      <c r="B129" s="225"/>
      <c r="C129" s="225"/>
      <c r="D129" s="225"/>
      <c r="E129" s="91"/>
      <c r="F129" s="83"/>
    </row>
    <row r="130" spans="1:6" ht="15" customHeight="1">
      <c r="A130" s="93"/>
      <c r="B130" s="94"/>
      <c r="C130" s="95"/>
      <c r="D130" s="96"/>
      <c r="E130" s="97"/>
    </row>
    <row r="131" spans="1:6" ht="21">
      <c r="B131" s="94"/>
    </row>
  </sheetData>
  <mergeCells count="10">
    <mergeCell ref="A127:F127"/>
    <mergeCell ref="A128:D128"/>
    <mergeCell ref="A129:D129"/>
    <mergeCell ref="A4:F4"/>
    <mergeCell ref="A124:D124"/>
    <mergeCell ref="A1:F1"/>
    <mergeCell ref="E2:F2"/>
    <mergeCell ref="A3:D3"/>
    <mergeCell ref="E3:F3"/>
    <mergeCell ref="A126:E126"/>
  </mergeCells>
  <phoneticPr fontId="20" type="noConversion"/>
  <printOptions horizontalCentered="1"/>
  <pageMargins left="0.39370078740157483" right="0.19685039370078741" top="0.39370078740157483" bottom="0.78740157480314965" header="0.39370078740157483" footer="0.39370078740157483"/>
  <pageSetup paperSize="9" scale="70" firstPageNumber="0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9" zoomScaleNormal="100" workbookViewId="0">
      <selection activeCell="C28" sqref="C28"/>
    </sheetView>
  </sheetViews>
  <sheetFormatPr defaultColWidth="9" defaultRowHeight="14.4"/>
  <cols>
    <col min="1" max="1" width="8.59765625" style="15" customWidth="1"/>
    <col min="2" max="2" width="32.59765625" style="15" customWidth="1"/>
    <col min="3" max="3" width="25.5" style="15" customWidth="1"/>
    <col min="4" max="4" width="12.59765625" style="15" customWidth="1"/>
    <col min="5" max="5" width="13.8984375" style="15" customWidth="1"/>
    <col min="6" max="6" width="9" style="15"/>
    <col min="7" max="7" width="13.8984375" style="15" customWidth="1"/>
    <col min="8" max="8" width="14" style="15" customWidth="1"/>
    <col min="9" max="16384" width="9" style="15"/>
  </cols>
  <sheetData>
    <row r="1" spans="1:9" ht="105" customHeight="1">
      <c r="A1" s="220"/>
      <c r="B1" s="220"/>
      <c r="C1" s="220"/>
      <c r="D1" s="220"/>
      <c r="E1" s="220"/>
    </row>
    <row r="2" spans="1:9" ht="15" customHeight="1">
      <c r="A2" s="78" t="s">
        <v>0</v>
      </c>
      <c r="B2" s="16"/>
      <c r="C2" s="78" t="s">
        <v>1</v>
      </c>
      <c r="D2" s="98" t="s">
        <v>2</v>
      </c>
      <c r="E2" s="78" t="s">
        <v>3</v>
      </c>
    </row>
    <row r="3" spans="1:9" ht="49.5" customHeight="1">
      <c r="A3" s="221" t="s">
        <v>892</v>
      </c>
      <c r="B3" s="221"/>
      <c r="C3" s="98" t="s">
        <v>893</v>
      </c>
      <c r="D3" s="99">
        <f>TRUNC(BDI!K37/100,4)</f>
        <v>0.28820000000000001</v>
      </c>
      <c r="E3" s="100" t="s">
        <v>330</v>
      </c>
    </row>
    <row r="4" spans="1:9" ht="19.5" customHeight="1">
      <c r="A4" s="242" t="s">
        <v>4</v>
      </c>
      <c r="B4" s="242"/>
      <c r="C4" s="242"/>
      <c r="D4" s="242"/>
      <c r="E4" s="242"/>
    </row>
    <row r="5" spans="1:9" ht="15.75" customHeight="1">
      <c r="A5" s="86" t="s">
        <v>5</v>
      </c>
      <c r="B5" s="243" t="s">
        <v>6</v>
      </c>
      <c r="C5" s="243"/>
      <c r="D5" s="243"/>
      <c r="E5" s="85" t="s">
        <v>7</v>
      </c>
    </row>
    <row r="6" spans="1:9" ht="15.75" customHeight="1">
      <c r="A6" s="101" t="s">
        <v>316</v>
      </c>
      <c r="B6" s="244" t="s">
        <v>886</v>
      </c>
      <c r="C6" s="245"/>
      <c r="D6" s="246"/>
      <c r="E6" s="102">
        <f>ORCDET!I6</f>
        <v>1752.66</v>
      </c>
      <c r="H6" s="67"/>
      <c r="I6" s="103"/>
    </row>
    <row r="7" spans="1:9" ht="15.75" customHeight="1">
      <c r="A7" s="101" t="s">
        <v>317</v>
      </c>
      <c r="B7" s="244" t="s">
        <v>8</v>
      </c>
      <c r="C7" s="245"/>
      <c r="D7" s="246"/>
      <c r="E7" s="102">
        <f>ORCDET!I8</f>
        <v>139815.83000000002</v>
      </c>
      <c r="H7" s="67"/>
      <c r="I7" s="103"/>
    </row>
    <row r="8" spans="1:9" ht="15.75" customHeight="1">
      <c r="A8" s="101" t="s">
        <v>318</v>
      </c>
      <c r="B8" s="244" t="s">
        <v>331</v>
      </c>
      <c r="C8" s="245"/>
      <c r="D8" s="246"/>
      <c r="E8" s="102">
        <f>ORCDET!I12</f>
        <v>61042.95</v>
      </c>
      <c r="H8" s="67"/>
      <c r="I8" s="103"/>
    </row>
    <row r="9" spans="1:9" ht="15.75" customHeight="1">
      <c r="A9" s="101" t="s">
        <v>319</v>
      </c>
      <c r="B9" s="244" t="s">
        <v>586</v>
      </c>
      <c r="C9" s="245"/>
      <c r="D9" s="246"/>
      <c r="E9" s="102">
        <f>ORCDET!I17</f>
        <v>2692.8</v>
      </c>
      <c r="H9" s="67"/>
      <c r="I9" s="103"/>
    </row>
    <row r="10" spans="1:9" ht="15.75" customHeight="1">
      <c r="A10" s="101" t="s">
        <v>320</v>
      </c>
      <c r="B10" s="244" t="s">
        <v>9</v>
      </c>
      <c r="C10" s="245"/>
      <c r="D10" s="246"/>
      <c r="E10" s="102">
        <f>ORCDET!I19</f>
        <v>37852.44</v>
      </c>
      <c r="H10" s="67"/>
      <c r="I10" s="103"/>
    </row>
    <row r="11" spans="1:9" ht="15.75" customHeight="1">
      <c r="A11" s="101" t="s">
        <v>321</v>
      </c>
      <c r="B11" s="244" t="s">
        <v>332</v>
      </c>
      <c r="C11" s="245"/>
      <c r="D11" s="246"/>
      <c r="E11" s="102">
        <f>ORCDET!I23</f>
        <v>70102.87</v>
      </c>
      <c r="H11" s="67"/>
      <c r="I11" s="103"/>
    </row>
    <row r="12" spans="1:9" ht="15.75" customHeight="1">
      <c r="A12" s="101" t="s">
        <v>322</v>
      </c>
      <c r="B12" s="244" t="s">
        <v>333</v>
      </c>
      <c r="C12" s="245"/>
      <c r="D12" s="246"/>
      <c r="E12" s="102">
        <f>ORCDET!I30</f>
        <v>736.2</v>
      </c>
      <c r="H12" s="67"/>
      <c r="I12" s="103"/>
    </row>
    <row r="13" spans="1:9" ht="15.75" customHeight="1">
      <c r="A13" s="101" t="s">
        <v>323</v>
      </c>
      <c r="B13" s="244" t="s">
        <v>887</v>
      </c>
      <c r="C13" s="245"/>
      <c r="D13" s="246"/>
      <c r="E13" s="102">
        <f>ORCDET!I32</f>
        <v>13154.4</v>
      </c>
      <c r="H13" s="67"/>
      <c r="I13" s="103"/>
    </row>
    <row r="14" spans="1:9" ht="15.75" customHeight="1">
      <c r="A14" s="101" t="s">
        <v>324</v>
      </c>
      <c r="B14" s="244" t="s">
        <v>587</v>
      </c>
      <c r="C14" s="245"/>
      <c r="D14" s="246"/>
      <c r="E14" s="102">
        <f>ORCDET!I37</f>
        <v>6211.52</v>
      </c>
      <c r="H14" s="67"/>
      <c r="I14" s="103"/>
    </row>
    <row r="15" spans="1:9" ht="15.75" customHeight="1">
      <c r="A15" s="101" t="s">
        <v>325</v>
      </c>
      <c r="B15" s="244" t="s">
        <v>588</v>
      </c>
      <c r="C15" s="245"/>
      <c r="D15" s="246"/>
      <c r="E15" s="102">
        <f>ORCDET!I40</f>
        <v>12759.06</v>
      </c>
      <c r="H15" s="67"/>
      <c r="I15" s="103"/>
    </row>
    <row r="16" spans="1:9" ht="15.75" customHeight="1">
      <c r="A16" s="101" t="s">
        <v>326</v>
      </c>
      <c r="B16" s="244" t="s">
        <v>888</v>
      </c>
      <c r="C16" s="245"/>
      <c r="D16" s="246"/>
      <c r="E16" s="102">
        <f>ORCDET!I46</f>
        <v>47234.879999999997</v>
      </c>
      <c r="H16" s="67"/>
      <c r="I16" s="103"/>
    </row>
    <row r="17" spans="1:10" ht="15.75" customHeight="1">
      <c r="A17" s="101" t="s">
        <v>327</v>
      </c>
      <c r="B17" s="244" t="s">
        <v>890</v>
      </c>
      <c r="C17" s="245"/>
      <c r="D17" s="246"/>
      <c r="E17" s="102">
        <f>ORCDET!I61</f>
        <v>357.91999999999996</v>
      </c>
      <c r="H17" s="67"/>
      <c r="I17" s="103"/>
    </row>
    <row r="18" spans="1:10" ht="15.75" customHeight="1">
      <c r="A18" s="101" t="s">
        <v>328</v>
      </c>
      <c r="B18" s="244" t="s">
        <v>891</v>
      </c>
      <c r="C18" s="245"/>
      <c r="D18" s="246"/>
      <c r="E18" s="102">
        <f>ORCDET!I66</f>
        <v>31025.599999999999</v>
      </c>
      <c r="H18" s="67"/>
      <c r="I18" s="103"/>
    </row>
    <row r="19" spans="1:10" ht="15.75" customHeight="1">
      <c r="A19" s="101" t="s">
        <v>329</v>
      </c>
      <c r="B19" s="244" t="s">
        <v>335</v>
      </c>
      <c r="C19" s="245"/>
      <c r="D19" s="246"/>
      <c r="E19" s="102">
        <f>ORCDET!I87</f>
        <v>267.68</v>
      </c>
      <c r="H19" s="67"/>
      <c r="I19" s="103"/>
    </row>
    <row r="20" spans="1:10" ht="24" customHeight="1">
      <c r="A20" s="104"/>
      <c r="B20" s="104"/>
      <c r="C20" s="104"/>
      <c r="D20" s="104"/>
      <c r="E20" s="105"/>
      <c r="H20" s="67"/>
      <c r="I20" s="103"/>
    </row>
    <row r="21" spans="1:10" ht="15.75" customHeight="1">
      <c r="A21" s="106"/>
      <c r="B21" s="93" t="s">
        <v>1894</v>
      </c>
      <c r="C21" s="106"/>
      <c r="D21" s="78" t="s">
        <v>10</v>
      </c>
      <c r="E21" s="92">
        <f>ORCDET!H90</f>
        <v>314049.96000000025</v>
      </c>
      <c r="G21" s="67"/>
      <c r="H21" s="103"/>
      <c r="I21" s="103"/>
    </row>
    <row r="22" spans="1:10" ht="15.75" customHeight="1">
      <c r="A22" s="106"/>
      <c r="B22" s="240"/>
      <c r="C22" s="106"/>
      <c r="D22" s="78" t="s">
        <v>11</v>
      </c>
      <c r="E22" s="92">
        <f>ORCDET!H91</f>
        <v>110956.84999999974</v>
      </c>
      <c r="G22" s="68"/>
    </row>
    <row r="23" spans="1:10" ht="15.75" customHeight="1">
      <c r="A23" s="106"/>
      <c r="B23" s="240"/>
      <c r="C23" s="106"/>
      <c r="D23" s="78" t="s">
        <v>12</v>
      </c>
      <c r="E23" s="92">
        <f>SUM(E6:E19)</f>
        <v>425006.81</v>
      </c>
      <c r="G23" s="68"/>
      <c r="H23" s="67"/>
    </row>
    <row r="24" spans="1:10" ht="36" customHeight="1">
      <c r="A24" s="16"/>
      <c r="B24" s="240"/>
      <c r="C24" s="16"/>
      <c r="D24" s="16"/>
      <c r="E24" s="16"/>
    </row>
    <row r="25" spans="1:10" ht="15.75" customHeight="1">
      <c r="A25" s="93"/>
      <c r="B25" s="93" t="s">
        <v>585</v>
      </c>
      <c r="C25" s="16"/>
      <c r="D25" s="16"/>
      <c r="E25" s="16"/>
      <c r="G25" s="67"/>
      <c r="H25" s="241"/>
      <c r="I25" s="241"/>
      <c r="J25" s="241"/>
    </row>
    <row r="26" spans="1:10" ht="15.75" customHeight="1">
      <c r="A26" s="93"/>
      <c r="B26" s="93" t="s">
        <v>672</v>
      </c>
      <c r="C26" s="16"/>
      <c r="D26" s="16"/>
      <c r="E26" s="16"/>
      <c r="G26" s="67"/>
      <c r="H26" s="241"/>
      <c r="I26" s="241"/>
      <c r="J26" s="241"/>
    </row>
    <row r="27" spans="1:10" ht="15.75" customHeight="1">
      <c r="A27" s="16"/>
      <c r="C27" s="16"/>
      <c r="D27" s="16"/>
      <c r="E27" s="16"/>
      <c r="G27" s="67"/>
      <c r="H27" s="241"/>
      <c r="I27" s="241"/>
      <c r="J27" s="241"/>
    </row>
    <row r="28" spans="1:10" ht="15.75" customHeight="1">
      <c r="A28" s="16"/>
      <c r="B28" s="16"/>
      <c r="C28" s="16"/>
      <c r="D28" s="16"/>
      <c r="E28" s="16"/>
    </row>
    <row r="29" spans="1:10" ht="15.75" customHeight="1">
      <c r="A29" s="16"/>
      <c r="B29" s="16"/>
      <c r="C29" s="16"/>
      <c r="D29" s="16"/>
    </row>
    <row r="30" spans="1:10" ht="15.75" customHeight="1">
      <c r="A30" s="16"/>
      <c r="B30" s="16"/>
      <c r="C30" s="16"/>
      <c r="D30" s="16"/>
    </row>
    <row r="31" spans="1:10" ht="15.75" customHeight="1">
      <c r="A31" s="16"/>
      <c r="B31" s="16"/>
      <c r="C31" s="16"/>
      <c r="D31" s="16"/>
      <c r="E31" s="107" t="s">
        <v>13</v>
      </c>
    </row>
    <row r="32" spans="1:10" ht="15.6">
      <c r="E32" s="108" t="s">
        <v>14</v>
      </c>
    </row>
  </sheetData>
  <mergeCells count="22">
    <mergeCell ref="B17:D17"/>
    <mergeCell ref="B12:D12"/>
    <mergeCell ref="B13:D13"/>
    <mergeCell ref="B14:D14"/>
    <mergeCell ref="B15:D15"/>
    <mergeCell ref="B16:D16"/>
    <mergeCell ref="B22:B24"/>
    <mergeCell ref="H25:J25"/>
    <mergeCell ref="H26:J26"/>
    <mergeCell ref="H27:J27"/>
    <mergeCell ref="A1:E1"/>
    <mergeCell ref="A3:B3"/>
    <mergeCell ref="A4:E4"/>
    <mergeCell ref="B5:D5"/>
    <mergeCell ref="B6:D6"/>
    <mergeCell ref="B7:D7"/>
    <mergeCell ref="B8:D8"/>
    <mergeCell ref="B9:D9"/>
    <mergeCell ref="B10:D10"/>
    <mergeCell ref="B11:D11"/>
    <mergeCell ref="B19:D19"/>
    <mergeCell ref="B18:D18"/>
  </mergeCells>
  <phoneticPr fontId="20" type="noConversion"/>
  <printOptions horizontalCentered="1"/>
  <pageMargins left="0.39374999999999999" right="0.39374999999999999" top="0.59027777777777801" bottom="0.78749999999999998" header="0.51180555555555496" footer="0.51180555555555496"/>
  <pageSetup paperSize="9" scale="78" firstPageNumber="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97"/>
  <sheetViews>
    <sheetView topLeftCell="A78" zoomScaleNormal="100" workbookViewId="0">
      <selection activeCell="F82" sqref="F82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66.59765625" style="15" customWidth="1"/>
    <col min="5" max="5" width="8.59765625" style="75" customWidth="1"/>
    <col min="6" max="7" width="10.59765625" style="67" customWidth="1"/>
    <col min="8" max="8" width="10.59765625" style="15" customWidth="1"/>
    <col min="9" max="9" width="10.59765625" style="185" customWidth="1"/>
    <col min="10" max="10" width="10.09765625" style="67" customWidth="1"/>
    <col min="11" max="11" width="9" style="67"/>
    <col min="12" max="12" width="17.5" style="67" customWidth="1"/>
    <col min="13" max="16384" width="9" style="15"/>
  </cols>
  <sheetData>
    <row r="1" spans="1:12" ht="132" customHeight="1">
      <c r="A1" s="220"/>
      <c r="B1" s="220"/>
      <c r="C1" s="220"/>
      <c r="D1" s="220"/>
      <c r="E1" s="220"/>
      <c r="F1" s="220"/>
      <c r="G1" s="220"/>
      <c r="H1" s="220"/>
      <c r="I1" s="220"/>
    </row>
    <row r="2" spans="1:12" ht="15.75" customHeight="1">
      <c r="A2" s="78" t="s">
        <v>0</v>
      </c>
      <c r="B2" s="78"/>
      <c r="C2" s="78"/>
      <c r="D2" s="16"/>
      <c r="E2" s="221" t="s">
        <v>1</v>
      </c>
      <c r="F2" s="221"/>
      <c r="G2" s="221" t="s">
        <v>2</v>
      </c>
      <c r="H2" s="221"/>
      <c r="I2" s="178" t="s">
        <v>3</v>
      </c>
    </row>
    <row r="3" spans="1:12" ht="45" customHeight="1">
      <c r="A3" s="222" t="str">
        <f>ORCAMENTO!A3</f>
        <v>CONCLUSÃO EMEIF "CAETÉ"</v>
      </c>
      <c r="B3" s="222"/>
      <c r="C3" s="222"/>
      <c r="D3" s="222"/>
      <c r="E3" s="223" t="str">
        <f>ORCAMENTO!C3</f>
        <v>SINAPI - 02/2023 - Pará</v>
      </c>
      <c r="F3" s="223"/>
      <c r="G3" s="223" t="s">
        <v>15</v>
      </c>
      <c r="H3" s="223"/>
      <c r="I3" s="179" t="str">
        <f>ORCAMENTO!E3</f>
        <v>Desonerado: 
0,00%</v>
      </c>
    </row>
    <row r="4" spans="1:12" s="16" customFormat="1" ht="18" customHeight="1">
      <c r="A4" s="224" t="s">
        <v>1747</v>
      </c>
      <c r="B4" s="224"/>
      <c r="C4" s="224"/>
      <c r="D4" s="224"/>
      <c r="E4" s="224"/>
      <c r="F4" s="224"/>
      <c r="G4" s="224"/>
      <c r="H4" s="224"/>
      <c r="I4" s="224"/>
      <c r="J4" s="37"/>
      <c r="K4" s="37"/>
      <c r="L4" s="37"/>
    </row>
    <row r="5" spans="1:12" ht="30" customHeight="1">
      <c r="A5" s="84" t="s">
        <v>5</v>
      </c>
      <c r="B5" s="85" t="s">
        <v>16</v>
      </c>
      <c r="C5" s="86" t="s">
        <v>17</v>
      </c>
      <c r="D5" s="87" t="s">
        <v>6</v>
      </c>
      <c r="E5" s="84" t="s">
        <v>18</v>
      </c>
      <c r="F5" s="88" t="s">
        <v>19</v>
      </c>
      <c r="G5" s="88" t="s">
        <v>20</v>
      </c>
      <c r="H5" s="85" t="s">
        <v>21</v>
      </c>
      <c r="I5" s="180" t="s">
        <v>7</v>
      </c>
    </row>
    <row r="6" spans="1:12" s="16" customFormat="1" ht="21" customHeight="1">
      <c r="A6" s="33" t="s">
        <v>264</v>
      </c>
      <c r="B6" s="34"/>
      <c r="C6" s="33"/>
      <c r="D6" s="33" t="s">
        <v>886</v>
      </c>
      <c r="E6" s="35"/>
      <c r="F6" s="36"/>
      <c r="G6" s="167"/>
      <c r="H6" s="33"/>
      <c r="I6" s="181">
        <f>SUM(I7:I7)</f>
        <v>1752.66</v>
      </c>
      <c r="J6" s="37">
        <f t="shared" ref="J6:J11" si="0">TRUNC(F6*G6,2)</f>
        <v>0</v>
      </c>
      <c r="K6" s="37"/>
      <c r="L6" s="162" t="s">
        <v>1668</v>
      </c>
    </row>
    <row r="7" spans="1:12" ht="21" customHeight="1">
      <c r="A7" s="17" t="s">
        <v>265</v>
      </c>
      <c r="B7" s="19" t="s">
        <v>302</v>
      </c>
      <c r="C7" s="17" t="s">
        <v>26</v>
      </c>
      <c r="D7" s="38" t="s">
        <v>909</v>
      </c>
      <c r="E7" s="18" t="s">
        <v>28</v>
      </c>
      <c r="F7" s="39">
        <f>'MEMORIA DE CÁLCULO ADITIVOS'!F7</f>
        <v>18</v>
      </c>
      <c r="G7" s="39">
        <f>CPU!J57</f>
        <v>75.59</v>
      </c>
      <c r="H7" s="39">
        <f t="shared" ref="H7" si="1">TRUNC(G7 * (1 + 28.82 / 100), 2)</f>
        <v>97.37</v>
      </c>
      <c r="I7" s="182">
        <f>TRUNC(F7 * H7, 2)</f>
        <v>1752.66</v>
      </c>
      <c r="J7" s="37">
        <f t="shared" si="0"/>
        <v>1360.62</v>
      </c>
    </row>
    <row r="8" spans="1:12" s="16" customFormat="1" ht="21" customHeight="1">
      <c r="A8" s="33" t="s">
        <v>583</v>
      </c>
      <c r="B8" s="34"/>
      <c r="C8" s="33"/>
      <c r="D8" s="33" t="s">
        <v>8</v>
      </c>
      <c r="E8" s="35"/>
      <c r="F8" s="36"/>
      <c r="G8" s="167"/>
      <c r="H8" s="33"/>
      <c r="I8" s="181">
        <f>I9</f>
        <v>139815.83000000002</v>
      </c>
      <c r="J8" s="37">
        <f t="shared" si="0"/>
        <v>0</v>
      </c>
      <c r="K8" s="37"/>
      <c r="L8" s="162">
        <f>1716918.09</f>
        <v>1716918.09</v>
      </c>
    </row>
    <row r="9" spans="1:12" s="16" customFormat="1" ht="21" customHeight="1">
      <c r="A9" s="33" t="s">
        <v>337</v>
      </c>
      <c r="B9" s="34"/>
      <c r="C9" s="33"/>
      <c r="D9" s="33" t="str">
        <f>'MEMORIA DE CÁLCULO ADITIVOS'!D10</f>
        <v>ESTACAS E ESTUTURAS EM CONCRETO ARMADO</v>
      </c>
      <c r="E9" s="35"/>
      <c r="F9" s="36"/>
      <c r="G9" s="167"/>
      <c r="H9" s="33"/>
      <c r="I9" s="181">
        <f>SUM(I10:I11)</f>
        <v>139815.83000000002</v>
      </c>
      <c r="J9" s="37">
        <f t="shared" si="0"/>
        <v>0</v>
      </c>
      <c r="K9" s="37"/>
      <c r="L9" s="162">
        <f>1726787.91</f>
        <v>1726787.91</v>
      </c>
    </row>
    <row r="10" spans="1:12" ht="21" customHeight="1">
      <c r="A10" s="17" t="s">
        <v>1737</v>
      </c>
      <c r="B10" s="19" t="s">
        <v>593</v>
      </c>
      <c r="C10" s="17" t="s">
        <v>26</v>
      </c>
      <c r="D10" s="38" t="s">
        <v>912</v>
      </c>
      <c r="E10" s="18" t="s">
        <v>30</v>
      </c>
      <c r="F10" s="39">
        <f>'MEMORIA DE CÁLCULO ADITIVOS'!F11</f>
        <v>345</v>
      </c>
      <c r="G10" s="39">
        <f>CPU!J103</f>
        <v>140.85</v>
      </c>
      <c r="H10" s="39">
        <f t="shared" ref="H10:H11" si="2">TRUNC(G10 * (1 + 28.82 / 100), 2)</f>
        <v>181.44</v>
      </c>
      <c r="I10" s="182">
        <f t="shared" ref="I10:I11" si="3">TRUNC(F10 * H10, 2)</f>
        <v>62596.800000000003</v>
      </c>
      <c r="J10" s="37">
        <f t="shared" si="0"/>
        <v>48593.25</v>
      </c>
      <c r="L10" s="163">
        <f>L8/L9</f>
        <v>0.99428428937749525</v>
      </c>
    </row>
    <row r="11" spans="1:12" ht="21" customHeight="1">
      <c r="A11" s="17" t="s">
        <v>1738</v>
      </c>
      <c r="B11" s="19" t="s">
        <v>1567</v>
      </c>
      <c r="C11" s="17" t="s">
        <v>26</v>
      </c>
      <c r="D11" s="38" t="s">
        <v>1568</v>
      </c>
      <c r="E11" s="18" t="s">
        <v>28</v>
      </c>
      <c r="F11" s="39">
        <f>'MEMORIA DE CÁLCULO ADITIVOS'!F13</f>
        <v>21.744</v>
      </c>
      <c r="G11" s="39">
        <f>CPU!J1784</f>
        <v>2756.78</v>
      </c>
      <c r="H11" s="39">
        <f t="shared" si="2"/>
        <v>3551.28</v>
      </c>
      <c r="I11" s="182">
        <f t="shared" si="3"/>
        <v>77219.03</v>
      </c>
      <c r="J11" s="37">
        <f t="shared" si="0"/>
        <v>59943.42</v>
      </c>
    </row>
    <row r="12" spans="1:12" s="16" customFormat="1" ht="21" customHeight="1">
      <c r="A12" s="33" t="s">
        <v>346</v>
      </c>
      <c r="B12" s="34"/>
      <c r="C12" s="33"/>
      <c r="D12" s="33" t="s">
        <v>331</v>
      </c>
      <c r="E12" s="35"/>
      <c r="F12" s="36"/>
      <c r="G12" s="167"/>
      <c r="H12" s="33"/>
      <c r="I12" s="181">
        <f>I13+I15</f>
        <v>61042.95</v>
      </c>
      <c r="J12" s="37">
        <f t="shared" ref="J12:J38" si="4">TRUNC(F12*G12,2)</f>
        <v>0</v>
      </c>
      <c r="K12" s="37"/>
      <c r="L12" s="37"/>
    </row>
    <row r="13" spans="1:12" s="16" customFormat="1" ht="21" customHeight="1">
      <c r="A13" s="33" t="s">
        <v>347</v>
      </c>
      <c r="B13" s="34"/>
      <c r="C13" s="33"/>
      <c r="D13" s="33" t="s">
        <v>1667</v>
      </c>
      <c r="E13" s="35"/>
      <c r="F13" s="36"/>
      <c r="G13" s="167"/>
      <c r="H13" s="33"/>
      <c r="I13" s="181">
        <f>I14</f>
        <v>10297.25</v>
      </c>
      <c r="J13" s="37">
        <f t="shared" si="4"/>
        <v>0</v>
      </c>
      <c r="K13" s="37"/>
      <c r="L13" s="37"/>
    </row>
    <row r="14" spans="1:12" ht="48" customHeight="1">
      <c r="A14" s="17" t="s">
        <v>1516</v>
      </c>
      <c r="B14" s="19">
        <v>104487</v>
      </c>
      <c r="C14" s="17" t="s">
        <v>26</v>
      </c>
      <c r="D14" s="38" t="s">
        <v>1669</v>
      </c>
      <c r="E14" s="18" t="s">
        <v>28</v>
      </c>
      <c r="F14" s="39">
        <f>'MEMORIA DE CÁLCULO ADITIVOS'!F16</f>
        <v>2.847999999999999</v>
      </c>
      <c r="G14" s="39">
        <f>2822.85*L10</f>
        <v>2806.7154062692625</v>
      </c>
      <c r="H14" s="39">
        <f t="shared" ref="H14" si="5">TRUNC(G14 * (1 + 28.82 / 100), 2)</f>
        <v>3615.61</v>
      </c>
      <c r="I14" s="182">
        <f t="shared" ref="I14" si="6">TRUNC(F14 * H14, 2)</f>
        <v>10297.25</v>
      </c>
      <c r="J14" s="164">
        <f t="shared" si="4"/>
        <v>7993.52</v>
      </c>
    </row>
    <row r="15" spans="1:12" s="16" customFormat="1" ht="21" customHeight="1">
      <c r="A15" s="33" t="s">
        <v>349</v>
      </c>
      <c r="B15" s="34"/>
      <c r="C15" s="33"/>
      <c r="D15" s="33" t="s">
        <v>1742</v>
      </c>
      <c r="E15" s="35"/>
      <c r="F15" s="36"/>
      <c r="G15" s="167"/>
      <c r="H15" s="33"/>
      <c r="I15" s="181">
        <f>I16</f>
        <v>50745.7</v>
      </c>
      <c r="J15" s="37">
        <f t="shared" si="4"/>
        <v>0</v>
      </c>
      <c r="K15" s="37"/>
      <c r="L15" s="37"/>
    </row>
    <row r="16" spans="1:12" ht="48" customHeight="1">
      <c r="A16" s="17" t="s">
        <v>350</v>
      </c>
      <c r="B16" s="19">
        <v>101963</v>
      </c>
      <c r="C16" s="17" t="s">
        <v>26</v>
      </c>
      <c r="D16" s="38" t="s">
        <v>1670</v>
      </c>
      <c r="E16" s="18" t="s">
        <v>24</v>
      </c>
      <c r="F16" s="39">
        <f>'MEMORIA DE CÁLCULO ADITIVOS'!F19</f>
        <v>205</v>
      </c>
      <c r="G16" s="39">
        <f>193.27*L10</f>
        <v>192.16532460798851</v>
      </c>
      <c r="H16" s="39">
        <f t="shared" ref="H16" si="7">TRUNC(G16 * (1 + 28.82 / 100), 2)</f>
        <v>247.54</v>
      </c>
      <c r="I16" s="182">
        <f t="shared" ref="I16" si="8">TRUNC(F16 * H16, 2)</f>
        <v>50745.7</v>
      </c>
      <c r="J16" s="164">
        <f t="shared" si="4"/>
        <v>39393.89</v>
      </c>
    </row>
    <row r="17" spans="1:12" s="16" customFormat="1" ht="21" customHeight="1">
      <c r="A17" s="33" t="s">
        <v>351</v>
      </c>
      <c r="B17" s="34"/>
      <c r="C17" s="33"/>
      <c r="D17" s="33" t="s">
        <v>586</v>
      </c>
      <c r="E17" s="35"/>
      <c r="F17" s="36"/>
      <c r="G17" s="167"/>
      <c r="H17" s="33"/>
      <c r="I17" s="181">
        <f>SUM(I18:I18)</f>
        <v>2692.8</v>
      </c>
      <c r="J17" s="37">
        <f t="shared" si="4"/>
        <v>0</v>
      </c>
      <c r="K17" s="37"/>
      <c r="L17" s="37"/>
    </row>
    <row r="18" spans="1:12" ht="33" customHeight="1">
      <c r="A18" s="17" t="s">
        <v>352</v>
      </c>
      <c r="B18" s="19" t="s">
        <v>600</v>
      </c>
      <c r="C18" s="17" t="s">
        <v>26</v>
      </c>
      <c r="D18" s="38" t="s">
        <v>935</v>
      </c>
      <c r="E18" s="18" t="s">
        <v>24</v>
      </c>
      <c r="F18" s="39">
        <f>'MEMORIA DE CÁLCULO ADITIVOS'!F22</f>
        <v>36</v>
      </c>
      <c r="G18" s="39">
        <f>CPU!J132</f>
        <v>58.07</v>
      </c>
      <c r="H18" s="39">
        <f t="shared" ref="H18" si="9">TRUNC(G18 * (1 + 28.82 / 100), 2)</f>
        <v>74.8</v>
      </c>
      <c r="I18" s="182">
        <f>TRUNC(F18 * H18, 2)</f>
        <v>2692.8</v>
      </c>
      <c r="J18" s="37">
        <f t="shared" si="4"/>
        <v>2090.52</v>
      </c>
    </row>
    <row r="19" spans="1:12" s="16" customFormat="1" ht="21" customHeight="1">
      <c r="A19" s="33" t="s">
        <v>354</v>
      </c>
      <c r="B19" s="34"/>
      <c r="C19" s="33"/>
      <c r="D19" s="33" t="s">
        <v>9</v>
      </c>
      <c r="E19" s="35"/>
      <c r="F19" s="36"/>
      <c r="G19" s="167"/>
      <c r="H19" s="33"/>
      <c r="I19" s="181">
        <f>I20</f>
        <v>37852.44</v>
      </c>
      <c r="J19" s="37">
        <f t="shared" ref="J19" si="10">TRUNC(F19*G19,2)</f>
        <v>0</v>
      </c>
      <c r="K19" s="37"/>
      <c r="L19" s="37"/>
    </row>
    <row r="20" spans="1:12" s="16" customFormat="1" ht="21" customHeight="1">
      <c r="A20" s="33" t="s">
        <v>360</v>
      </c>
      <c r="B20" s="34"/>
      <c r="C20" s="33"/>
      <c r="D20" s="33" t="s">
        <v>603</v>
      </c>
      <c r="E20" s="35"/>
      <c r="F20" s="36"/>
      <c r="G20" s="167"/>
      <c r="H20" s="33"/>
      <c r="I20" s="181">
        <f>SUM(I21:I22)</f>
        <v>37852.44</v>
      </c>
      <c r="J20" s="37">
        <f t="shared" si="4"/>
        <v>0</v>
      </c>
      <c r="K20" s="37"/>
      <c r="L20" s="37"/>
    </row>
    <row r="21" spans="1:12" ht="34.5" customHeight="1">
      <c r="A21" s="17" t="s">
        <v>362</v>
      </c>
      <c r="B21" s="19">
        <v>99861</v>
      </c>
      <c r="C21" s="17" t="s">
        <v>26</v>
      </c>
      <c r="D21" s="38" t="s">
        <v>1671</v>
      </c>
      <c r="E21" s="18" t="s">
        <v>31</v>
      </c>
      <c r="F21" s="39">
        <f>'MEMORIA DE CÁLCULO ADITIVOS'!F26</f>
        <v>3.05</v>
      </c>
      <c r="G21" s="39">
        <f>599.99*L10</f>
        <v>596.56063078360341</v>
      </c>
      <c r="H21" s="39">
        <f t="shared" ref="H21:H22" si="11">TRUNC(G21 * (1 + 28.82 / 100), 2)</f>
        <v>768.48</v>
      </c>
      <c r="I21" s="182">
        <f t="shared" ref="I21:I22" si="12">TRUNC(F21 * H21, 2)</f>
        <v>2343.86</v>
      </c>
      <c r="J21" s="164">
        <f t="shared" si="4"/>
        <v>1819.5</v>
      </c>
    </row>
    <row r="22" spans="1:12" ht="67.5" customHeight="1">
      <c r="A22" s="17" t="s">
        <v>364</v>
      </c>
      <c r="B22" s="19">
        <v>102363</v>
      </c>
      <c r="C22" s="17" t="s">
        <v>26</v>
      </c>
      <c r="D22" s="38" t="s">
        <v>1672</v>
      </c>
      <c r="E22" s="18" t="s">
        <v>31</v>
      </c>
      <c r="F22" s="39">
        <f>'MEMORIA DE CÁLCULO ADITIVOS'!F30</f>
        <v>162.6</v>
      </c>
      <c r="G22" s="39">
        <f>170.5*L10</f>
        <v>169.52547133886293</v>
      </c>
      <c r="H22" s="39">
        <f t="shared" si="11"/>
        <v>218.38</v>
      </c>
      <c r="I22" s="182">
        <f t="shared" si="12"/>
        <v>35508.58</v>
      </c>
      <c r="J22" s="164">
        <f t="shared" si="4"/>
        <v>27564.84</v>
      </c>
    </row>
    <row r="23" spans="1:12" s="16" customFormat="1" ht="21" customHeight="1">
      <c r="A23" s="33" t="s">
        <v>365</v>
      </c>
      <c r="B23" s="34"/>
      <c r="C23" s="33"/>
      <c r="D23" s="33" t="s">
        <v>332</v>
      </c>
      <c r="E23" s="35"/>
      <c r="F23" s="36"/>
      <c r="G23" s="167"/>
      <c r="H23" s="33"/>
      <c r="I23" s="181">
        <f>SUM(I24:I29)</f>
        <v>70102.87</v>
      </c>
      <c r="J23" s="37">
        <f t="shared" si="4"/>
        <v>0</v>
      </c>
      <c r="K23" s="37"/>
      <c r="L23" s="37"/>
    </row>
    <row r="24" spans="1:12" ht="33" customHeight="1">
      <c r="A24" s="17" t="s">
        <v>1673</v>
      </c>
      <c r="B24" s="19" t="s">
        <v>1014</v>
      </c>
      <c r="C24" s="17" t="s">
        <v>26</v>
      </c>
      <c r="D24" s="38" t="s">
        <v>1015</v>
      </c>
      <c r="E24" s="18" t="s">
        <v>31</v>
      </c>
      <c r="F24" s="39">
        <f>'MEMORIA DE CÁLCULO ADITIVOS'!F33</f>
        <v>3</v>
      </c>
      <c r="G24" s="39">
        <f>CPU!J386</f>
        <v>1368.69</v>
      </c>
      <c r="H24" s="39">
        <f t="shared" ref="H24:H28" si="13">TRUNC(G24 * (1 + 28.82 / 100), 2)</f>
        <v>1763.14</v>
      </c>
      <c r="I24" s="182">
        <f t="shared" ref="I24:I28" si="14">TRUNC(F24 * H24, 2)</f>
        <v>5289.42</v>
      </c>
      <c r="J24" s="37">
        <f t="shared" si="4"/>
        <v>4106.07</v>
      </c>
    </row>
    <row r="25" spans="1:12" ht="33" customHeight="1">
      <c r="A25" s="17" t="s">
        <v>1674</v>
      </c>
      <c r="B25" s="19" t="s">
        <v>1028</v>
      </c>
      <c r="C25" s="17" t="s">
        <v>26</v>
      </c>
      <c r="D25" s="38" t="s">
        <v>1029</v>
      </c>
      <c r="E25" s="18" t="s">
        <v>24</v>
      </c>
      <c r="F25" s="39">
        <f>'MEMORIA DE CÁLCULO ADITIVOS'!F35</f>
        <v>260.41000000000003</v>
      </c>
      <c r="G25" s="39">
        <f>CPU!J408</f>
        <v>80.180000000000007</v>
      </c>
      <c r="H25" s="39">
        <f t="shared" ref="H25" si="15">TRUNC(G25 * (1 + 28.82 / 100), 2)</f>
        <v>103.28</v>
      </c>
      <c r="I25" s="182">
        <f t="shared" ref="I25" si="16">TRUNC(F25 * H25, 2)</f>
        <v>26895.14</v>
      </c>
      <c r="J25" s="37">
        <f t="shared" si="4"/>
        <v>20879.669999999998</v>
      </c>
    </row>
    <row r="26" spans="1:12" ht="21" customHeight="1">
      <c r="A26" s="17" t="s">
        <v>1675</v>
      </c>
      <c r="B26" s="19" t="s">
        <v>1030</v>
      </c>
      <c r="C26" s="17" t="s">
        <v>26</v>
      </c>
      <c r="D26" s="38" t="s">
        <v>1031</v>
      </c>
      <c r="E26" s="18" t="s">
        <v>24</v>
      </c>
      <c r="F26" s="39">
        <f>'MEMORIA DE CÁLCULO ADITIVOS'!F37</f>
        <v>260.41000000000003</v>
      </c>
      <c r="G26" s="39">
        <f>CPU!J422</f>
        <v>26.08</v>
      </c>
      <c r="H26" s="39">
        <f t="shared" si="13"/>
        <v>33.590000000000003</v>
      </c>
      <c r="I26" s="182">
        <f t="shared" si="14"/>
        <v>8747.17</v>
      </c>
      <c r="J26" s="37">
        <f t="shared" si="4"/>
        <v>6791.49</v>
      </c>
      <c r="K26" s="173"/>
    </row>
    <row r="27" spans="1:12" ht="21" customHeight="1">
      <c r="A27" s="17" t="s">
        <v>1676</v>
      </c>
      <c r="B27" s="19" t="s">
        <v>1035</v>
      </c>
      <c r="C27" s="17" t="s">
        <v>26</v>
      </c>
      <c r="D27" s="38" t="s">
        <v>1036</v>
      </c>
      <c r="E27" s="18" t="s">
        <v>24</v>
      </c>
      <c r="F27" s="39">
        <f>'MEMORIA DE CÁLCULO ADITIVOS'!F39</f>
        <v>260.41000000000003</v>
      </c>
      <c r="G27" s="39">
        <f>CPU!J431</f>
        <v>50.61</v>
      </c>
      <c r="H27" s="39">
        <f t="shared" si="13"/>
        <v>65.19</v>
      </c>
      <c r="I27" s="182">
        <f t="shared" si="14"/>
        <v>16976.12</v>
      </c>
      <c r="J27" s="37">
        <f t="shared" si="4"/>
        <v>13179.35</v>
      </c>
    </row>
    <row r="28" spans="1:12" ht="21" customHeight="1">
      <c r="A28" s="17" t="s">
        <v>1677</v>
      </c>
      <c r="B28" s="19" t="s">
        <v>308</v>
      </c>
      <c r="C28" s="17" t="s">
        <v>26</v>
      </c>
      <c r="D28" s="38" t="s">
        <v>1038</v>
      </c>
      <c r="E28" s="18" t="s">
        <v>30</v>
      </c>
      <c r="F28" s="39">
        <f>'MEMORIA DE CÁLCULO ADITIVOS'!F41</f>
        <v>79</v>
      </c>
      <c r="G28" s="39">
        <f>CPU!J440</f>
        <v>25.96</v>
      </c>
      <c r="H28" s="39">
        <f t="shared" si="13"/>
        <v>33.44</v>
      </c>
      <c r="I28" s="182">
        <f t="shared" si="14"/>
        <v>2641.76</v>
      </c>
      <c r="J28" s="37">
        <f t="shared" si="4"/>
        <v>2050.84</v>
      </c>
    </row>
    <row r="29" spans="1:12" ht="38.25" customHeight="1">
      <c r="A29" s="17" t="s">
        <v>1678</v>
      </c>
      <c r="B29" s="19">
        <v>84093</v>
      </c>
      <c r="C29" s="17" t="str">
        <f>C28</f>
        <v>SINAPI</v>
      </c>
      <c r="D29" s="38" t="s">
        <v>1679</v>
      </c>
      <c r="E29" s="18" t="s">
        <v>30</v>
      </c>
      <c r="F29" s="39">
        <f>'MEMORIA DE CÁLCULO ADITIVOS'!F43</f>
        <v>178</v>
      </c>
      <c r="G29" s="39">
        <f>41.91*L10</f>
        <v>41.670454567810822</v>
      </c>
      <c r="H29" s="39">
        <f t="shared" ref="H29" si="17">TRUNC(G29 * (1 + 28.82 / 100), 2)</f>
        <v>53.67</v>
      </c>
      <c r="I29" s="182">
        <f t="shared" ref="I29" si="18">TRUNC(F29 * H29, 2)</f>
        <v>9553.26</v>
      </c>
      <c r="J29" s="164">
        <f t="shared" si="4"/>
        <v>7417.34</v>
      </c>
    </row>
    <row r="30" spans="1:12" s="16" customFormat="1" ht="21" customHeight="1">
      <c r="A30" s="33" t="s">
        <v>373</v>
      </c>
      <c r="B30" s="34"/>
      <c r="C30" s="33"/>
      <c r="D30" s="33" t="s">
        <v>333</v>
      </c>
      <c r="E30" s="35"/>
      <c r="F30" s="36"/>
      <c r="G30" s="167"/>
      <c r="H30" s="33"/>
      <c r="I30" s="181">
        <f>I31</f>
        <v>736.2</v>
      </c>
      <c r="J30" s="37">
        <f t="shared" si="4"/>
        <v>0</v>
      </c>
      <c r="K30" s="37"/>
      <c r="L30" s="37"/>
    </row>
    <row r="31" spans="1:12" ht="21" customHeight="1">
      <c r="A31" s="17" t="s">
        <v>374</v>
      </c>
      <c r="B31" s="19" t="s">
        <v>375</v>
      </c>
      <c r="C31" s="17" t="s">
        <v>26</v>
      </c>
      <c r="D31" s="38" t="s">
        <v>1039</v>
      </c>
      <c r="E31" s="18" t="s">
        <v>24</v>
      </c>
      <c r="F31" s="39">
        <f>'MEMORIA DE CÁLCULO ADITIVOS'!F46</f>
        <v>45</v>
      </c>
      <c r="G31" s="39">
        <f>CPU!J450</f>
        <v>12.7</v>
      </c>
      <c r="H31" s="39">
        <f t="shared" ref="H31" si="19">TRUNC(G31 * (1 + 28.82 / 100), 2)</f>
        <v>16.36</v>
      </c>
      <c r="I31" s="182">
        <f t="shared" ref="I31" si="20">TRUNC(F31 * H31, 2)</f>
        <v>736.2</v>
      </c>
      <c r="J31" s="37">
        <f t="shared" ref="J31" si="21">TRUNC(F31*G31,2)</f>
        <v>571.5</v>
      </c>
    </row>
    <row r="32" spans="1:12" s="16" customFormat="1" ht="21" customHeight="1">
      <c r="A32" s="33" t="s">
        <v>376</v>
      </c>
      <c r="B32" s="34"/>
      <c r="C32" s="33"/>
      <c r="D32" s="33" t="s">
        <v>887</v>
      </c>
      <c r="E32" s="35"/>
      <c r="F32" s="36"/>
      <c r="G32" s="167"/>
      <c r="H32" s="33"/>
      <c r="I32" s="181">
        <f>SUM(I33:I36)</f>
        <v>13154.4</v>
      </c>
      <c r="J32" s="37">
        <f t="shared" si="4"/>
        <v>0</v>
      </c>
      <c r="K32" s="37"/>
      <c r="L32" s="37"/>
    </row>
    <row r="33" spans="1:12" ht="21" customHeight="1">
      <c r="A33" s="17" t="s">
        <v>377</v>
      </c>
      <c r="B33" s="19" t="s">
        <v>615</v>
      </c>
      <c r="C33" s="17" t="s">
        <v>26</v>
      </c>
      <c r="D33" s="38" t="s">
        <v>1040</v>
      </c>
      <c r="E33" s="18" t="s">
        <v>24</v>
      </c>
      <c r="F33" s="39">
        <f>'MEMORIA DE CÁLCULO ADITIVOS'!F49</f>
        <v>320.66000000000003</v>
      </c>
      <c r="G33" s="39">
        <f>CPU!J456</f>
        <v>5.15</v>
      </c>
      <c r="H33" s="39">
        <f t="shared" ref="H33:H36" si="22">TRUNC(G33 * (1 + 28.82 / 100), 2)</f>
        <v>6.63</v>
      </c>
      <c r="I33" s="182">
        <f t="shared" ref="I33:I36" si="23">TRUNC(F33 * H33, 2)</f>
        <v>2125.9699999999998</v>
      </c>
      <c r="J33" s="37">
        <f t="shared" si="4"/>
        <v>1651.39</v>
      </c>
    </row>
    <row r="34" spans="1:12" ht="21" customHeight="1">
      <c r="A34" s="17" t="s">
        <v>378</v>
      </c>
      <c r="B34" s="19" t="s">
        <v>616</v>
      </c>
      <c r="C34" s="17" t="s">
        <v>26</v>
      </c>
      <c r="D34" s="38" t="s">
        <v>1041</v>
      </c>
      <c r="E34" s="18" t="s">
        <v>24</v>
      </c>
      <c r="F34" s="39">
        <f>'MEMORIA DE CÁLCULO ADITIVOS'!F51</f>
        <v>9</v>
      </c>
      <c r="G34" s="39">
        <f>CPU!J463</f>
        <v>6.66</v>
      </c>
      <c r="H34" s="39">
        <f t="shared" si="22"/>
        <v>8.57</v>
      </c>
      <c r="I34" s="182">
        <f t="shared" si="23"/>
        <v>77.13</v>
      </c>
      <c r="J34" s="37">
        <f t="shared" si="4"/>
        <v>59.94</v>
      </c>
      <c r="K34" s="173"/>
    </row>
    <row r="35" spans="1:12" ht="21" customHeight="1">
      <c r="A35" s="17" t="s">
        <v>381</v>
      </c>
      <c r="B35" s="19" t="s">
        <v>617</v>
      </c>
      <c r="C35" s="17" t="s">
        <v>26</v>
      </c>
      <c r="D35" s="38" t="s">
        <v>1879</v>
      </c>
      <c r="E35" s="18" t="s">
        <v>24</v>
      </c>
      <c r="F35" s="39">
        <f>'MEMORIA DE CÁLCULO ADITIVOS'!F53</f>
        <v>320.66000000000003</v>
      </c>
      <c r="G35" s="39">
        <f>CPU!J477</f>
        <v>25.79</v>
      </c>
      <c r="H35" s="39">
        <f t="shared" si="22"/>
        <v>33.22</v>
      </c>
      <c r="I35" s="182">
        <f t="shared" si="23"/>
        <v>10652.32</v>
      </c>
      <c r="J35" s="37">
        <f t="shared" si="4"/>
        <v>8269.82</v>
      </c>
    </row>
    <row r="36" spans="1:12" ht="21" customHeight="1">
      <c r="A36" s="17" t="s">
        <v>382</v>
      </c>
      <c r="B36" s="19" t="s">
        <v>617</v>
      </c>
      <c r="C36" s="17" t="s">
        <v>26</v>
      </c>
      <c r="D36" s="38" t="s">
        <v>1622</v>
      </c>
      <c r="E36" s="18" t="s">
        <v>24</v>
      </c>
      <c r="F36" s="39">
        <f>'MEMORIA DE CÁLCULO ADITIVOS'!F55</f>
        <v>9</v>
      </c>
      <c r="G36" s="39">
        <f>CPU!J484</f>
        <v>25.79</v>
      </c>
      <c r="H36" s="39">
        <f t="shared" si="22"/>
        <v>33.22</v>
      </c>
      <c r="I36" s="182">
        <f t="shared" si="23"/>
        <v>298.98</v>
      </c>
      <c r="J36" s="37">
        <f t="shared" si="4"/>
        <v>232.11</v>
      </c>
      <c r="K36" s="173"/>
    </row>
    <row r="37" spans="1:12" s="16" customFormat="1" ht="21" customHeight="1">
      <c r="A37" s="33" t="s">
        <v>386</v>
      </c>
      <c r="B37" s="34"/>
      <c r="C37" s="33"/>
      <c r="D37" s="33" t="s">
        <v>587</v>
      </c>
      <c r="E37" s="35"/>
      <c r="F37" s="36"/>
      <c r="G37" s="167"/>
      <c r="H37" s="33"/>
      <c r="I37" s="181">
        <f>I38</f>
        <v>6211.52</v>
      </c>
      <c r="J37" s="37">
        <f t="shared" si="4"/>
        <v>0</v>
      </c>
      <c r="K37" s="37"/>
      <c r="L37" s="37"/>
    </row>
    <row r="38" spans="1:12" s="16" customFormat="1" ht="21" customHeight="1">
      <c r="A38" s="33" t="s">
        <v>387</v>
      </c>
      <c r="B38" s="34"/>
      <c r="C38" s="33"/>
      <c r="D38" s="33" t="s">
        <v>388</v>
      </c>
      <c r="E38" s="35"/>
      <c r="F38" s="36"/>
      <c r="G38" s="167"/>
      <c r="H38" s="33"/>
      <c r="I38" s="181">
        <f>SUM(I39:I39)</f>
        <v>6211.52</v>
      </c>
      <c r="J38" s="37">
        <f t="shared" si="4"/>
        <v>0</v>
      </c>
      <c r="K38" s="37"/>
      <c r="L38" s="37"/>
    </row>
    <row r="39" spans="1:12" ht="33" customHeight="1">
      <c r="A39" s="17" t="s">
        <v>392</v>
      </c>
      <c r="B39" s="19" t="s">
        <v>625</v>
      </c>
      <c r="C39" s="17" t="s">
        <v>26</v>
      </c>
      <c r="D39" s="38" t="s">
        <v>1051</v>
      </c>
      <c r="E39" s="18" t="s">
        <v>24</v>
      </c>
      <c r="F39" s="39">
        <f>'MEMORIA DE CÁLCULO ADITIVOS'!F59</f>
        <v>112</v>
      </c>
      <c r="G39" s="39">
        <f>CPU!J537</f>
        <v>43.06</v>
      </c>
      <c r="H39" s="39">
        <f t="shared" ref="H39" si="24">TRUNC(G39 * (1 + 28.82 / 100), 2)</f>
        <v>55.46</v>
      </c>
      <c r="I39" s="182">
        <f t="shared" ref="I39" si="25">TRUNC(F39 * H39, 2)</f>
        <v>6211.52</v>
      </c>
      <c r="J39" s="37">
        <f t="shared" ref="J39:J59" si="26">TRUNC(F39*G39,2)</f>
        <v>4822.72</v>
      </c>
    </row>
    <row r="40" spans="1:12" s="16" customFormat="1" ht="21" customHeight="1">
      <c r="A40" s="33" t="s">
        <v>396</v>
      </c>
      <c r="B40" s="34"/>
      <c r="C40" s="33"/>
      <c r="D40" s="33" t="s">
        <v>588</v>
      </c>
      <c r="E40" s="35"/>
      <c r="F40" s="36"/>
      <c r="G40" s="167"/>
      <c r="H40" s="33"/>
      <c r="I40" s="181">
        <f>SUM(I41:I45)</f>
        <v>12759.06</v>
      </c>
      <c r="J40" s="37">
        <f t="shared" si="26"/>
        <v>0</v>
      </c>
      <c r="K40" s="37"/>
      <c r="L40" s="37"/>
    </row>
    <row r="41" spans="1:12" ht="21" customHeight="1">
      <c r="A41" s="17" t="s">
        <v>397</v>
      </c>
      <c r="B41" s="19" t="s">
        <v>627</v>
      </c>
      <c r="C41" s="17" t="s">
        <v>26</v>
      </c>
      <c r="D41" s="38" t="s">
        <v>626</v>
      </c>
      <c r="E41" s="18" t="s">
        <v>24</v>
      </c>
      <c r="F41" s="39">
        <f>'MEMORIA DE CÁLCULO ADITIVOS'!F62</f>
        <v>174.6</v>
      </c>
      <c r="G41" s="39">
        <f>CPU!J590</f>
        <v>17.04</v>
      </c>
      <c r="H41" s="39">
        <f t="shared" ref="H41:H45" si="27">TRUNC(G41 * (1 + 28.82 / 100), 2)</f>
        <v>21.95</v>
      </c>
      <c r="I41" s="182">
        <f t="shared" ref="I41:I45" si="28">TRUNC(F41 * H41, 2)</f>
        <v>3832.47</v>
      </c>
      <c r="J41" s="37">
        <f t="shared" si="26"/>
        <v>2975.18</v>
      </c>
    </row>
    <row r="42" spans="1:12" ht="21" customHeight="1">
      <c r="A42" s="17" t="s">
        <v>398</v>
      </c>
      <c r="B42" s="19" t="s">
        <v>627</v>
      </c>
      <c r="C42" s="17" t="s">
        <v>26</v>
      </c>
      <c r="D42" s="38" t="s">
        <v>1626</v>
      </c>
      <c r="E42" s="18" t="s">
        <v>24</v>
      </c>
      <c r="F42" s="39">
        <f>'MEMORIA DE CÁLCULO ADITIVOS'!F64</f>
        <v>9</v>
      </c>
      <c r="G42" s="39">
        <f>CPU!J598</f>
        <v>17.04</v>
      </c>
      <c r="H42" s="39">
        <f t="shared" si="27"/>
        <v>21.95</v>
      </c>
      <c r="I42" s="182">
        <f t="shared" si="28"/>
        <v>197.55</v>
      </c>
      <c r="J42" s="37">
        <f t="shared" si="26"/>
        <v>153.36000000000001</v>
      </c>
    </row>
    <row r="43" spans="1:12" ht="21" customHeight="1">
      <c r="A43" s="17" t="s">
        <v>399</v>
      </c>
      <c r="B43" s="19" t="s">
        <v>38</v>
      </c>
      <c r="C43" s="17" t="s">
        <v>26</v>
      </c>
      <c r="D43" s="38" t="s">
        <v>1058</v>
      </c>
      <c r="E43" s="18" t="s">
        <v>24</v>
      </c>
      <c r="F43" s="39">
        <f>'MEMORIA DE CÁLCULO ADITIVOS'!F66</f>
        <v>174.6</v>
      </c>
      <c r="G43" s="39">
        <f>CPU!J606</f>
        <v>16.93</v>
      </c>
      <c r="H43" s="39">
        <f t="shared" si="27"/>
        <v>21.8</v>
      </c>
      <c r="I43" s="182">
        <f t="shared" si="28"/>
        <v>3806.28</v>
      </c>
      <c r="J43" s="37">
        <f t="shared" si="26"/>
        <v>2955.97</v>
      </c>
    </row>
    <row r="44" spans="1:12" ht="21" customHeight="1">
      <c r="A44" s="17" t="s">
        <v>400</v>
      </c>
      <c r="B44" s="19" t="s">
        <v>628</v>
      </c>
      <c r="C44" s="17" t="s">
        <v>26</v>
      </c>
      <c r="D44" s="38" t="s">
        <v>1059</v>
      </c>
      <c r="E44" s="18" t="s">
        <v>24</v>
      </c>
      <c r="F44" s="39">
        <f>'MEMORIA DE CÁLCULO ADITIVOS'!F68</f>
        <v>9</v>
      </c>
      <c r="G44" s="39">
        <f>CPU!J613</f>
        <v>12.26</v>
      </c>
      <c r="H44" s="39">
        <f t="shared" si="27"/>
        <v>15.79</v>
      </c>
      <c r="I44" s="182">
        <f t="shared" si="28"/>
        <v>142.11000000000001</v>
      </c>
      <c r="J44" s="37">
        <f t="shared" si="26"/>
        <v>110.34</v>
      </c>
    </row>
    <row r="45" spans="1:12" ht="21" customHeight="1">
      <c r="A45" s="17" t="s">
        <v>402</v>
      </c>
      <c r="B45" s="19" t="s">
        <v>404</v>
      </c>
      <c r="C45" s="17" t="s">
        <v>26</v>
      </c>
      <c r="D45" s="38" t="s">
        <v>1061</v>
      </c>
      <c r="E45" s="18" t="s">
        <v>24</v>
      </c>
      <c r="F45" s="39">
        <f>'MEMORIA DE CÁLCULO ADITIVOS'!F70</f>
        <v>165.65</v>
      </c>
      <c r="G45" s="39">
        <f>CPU!J630</f>
        <v>22.41</v>
      </c>
      <c r="H45" s="39">
        <f t="shared" si="27"/>
        <v>28.86</v>
      </c>
      <c r="I45" s="182">
        <f t="shared" si="28"/>
        <v>4780.6499999999996</v>
      </c>
      <c r="J45" s="37">
        <f t="shared" si="26"/>
        <v>3712.21</v>
      </c>
    </row>
    <row r="46" spans="1:12" s="16" customFormat="1" ht="21" customHeight="1">
      <c r="A46" s="33" t="s">
        <v>405</v>
      </c>
      <c r="B46" s="34"/>
      <c r="C46" s="33"/>
      <c r="D46" s="33" t="s">
        <v>888</v>
      </c>
      <c r="E46" s="35"/>
      <c r="F46" s="36"/>
      <c r="G46" s="167"/>
      <c r="H46" s="33"/>
      <c r="I46" s="181">
        <f>SUM(I47:I60)</f>
        <v>47234.879999999997</v>
      </c>
      <c r="J46" s="37">
        <f t="shared" si="26"/>
        <v>0</v>
      </c>
      <c r="K46" s="37"/>
      <c r="L46" s="37"/>
    </row>
    <row r="47" spans="1:12" s="16" customFormat="1" ht="28.5" customHeight="1">
      <c r="A47" s="166" t="s">
        <v>1690</v>
      </c>
      <c r="B47" s="168" t="s">
        <v>1680</v>
      </c>
      <c r="C47" s="169" t="s">
        <v>26</v>
      </c>
      <c r="D47" s="169" t="s">
        <v>1681</v>
      </c>
      <c r="E47" s="170" t="s">
        <v>31</v>
      </c>
      <c r="F47" s="171">
        <f>'MEMORIA DE CÁLCULO ADITIVOS'!F73</f>
        <v>1</v>
      </c>
      <c r="G47" s="171">
        <f>K47*$L$10</f>
        <v>111.39961178185457</v>
      </c>
      <c r="H47" s="39">
        <f t="shared" ref="H47:H51" si="29">TRUNC(G47 * (1 + 28.82 / 100), 2)</f>
        <v>143.5</v>
      </c>
      <c r="I47" s="182">
        <f t="shared" ref="I47:I58" si="30">TRUNC(F47 * H47, 2)</f>
        <v>143.5</v>
      </c>
      <c r="J47" s="164">
        <f t="shared" si="26"/>
        <v>111.39</v>
      </c>
      <c r="K47" s="37">
        <v>112.04</v>
      </c>
      <c r="L47" s="37"/>
    </row>
    <row r="48" spans="1:12" s="16" customFormat="1" ht="32.25" customHeight="1">
      <c r="A48" s="166" t="s">
        <v>1691</v>
      </c>
      <c r="B48" s="168" t="s">
        <v>1682</v>
      </c>
      <c r="C48" s="169" t="s">
        <v>26</v>
      </c>
      <c r="D48" s="169" t="s">
        <v>1683</v>
      </c>
      <c r="E48" s="170" t="s">
        <v>31</v>
      </c>
      <c r="F48" s="171">
        <f>'MEMORIA DE CÁLCULO ADITIVOS'!F74</f>
        <v>1</v>
      </c>
      <c r="G48" s="171">
        <f t="shared" ref="G48:G51" si="31">K48*$L$10</f>
        <v>207.55684540755215</v>
      </c>
      <c r="H48" s="39">
        <f t="shared" si="29"/>
        <v>267.37</v>
      </c>
      <c r="I48" s="182">
        <f t="shared" si="30"/>
        <v>267.37</v>
      </c>
      <c r="J48" s="164">
        <f t="shared" si="26"/>
        <v>207.55</v>
      </c>
      <c r="K48" s="37">
        <v>208.75</v>
      </c>
      <c r="L48" s="37"/>
    </row>
    <row r="49" spans="1:12" s="16" customFormat="1" ht="56.25" customHeight="1">
      <c r="A49" s="166" t="s">
        <v>1692</v>
      </c>
      <c r="B49" s="168" t="s">
        <v>1684</v>
      </c>
      <c r="C49" s="169" t="s">
        <v>26</v>
      </c>
      <c r="D49" s="169" t="s">
        <v>1685</v>
      </c>
      <c r="E49" s="170" t="s">
        <v>31</v>
      </c>
      <c r="F49" s="171">
        <f>'MEMORIA DE CÁLCULO ADITIVOS'!F75</f>
        <v>12</v>
      </c>
      <c r="G49" s="171">
        <f t="shared" si="31"/>
        <v>38.260059455246015</v>
      </c>
      <c r="H49" s="39">
        <f t="shared" si="29"/>
        <v>49.28</v>
      </c>
      <c r="I49" s="182">
        <f t="shared" si="30"/>
        <v>591.36</v>
      </c>
      <c r="J49" s="164">
        <f t="shared" si="26"/>
        <v>459.12</v>
      </c>
      <c r="K49" s="37">
        <v>38.479999999999997</v>
      </c>
      <c r="L49" s="37"/>
    </row>
    <row r="50" spans="1:12" s="16" customFormat="1" ht="42.75" customHeight="1">
      <c r="A50" s="166" t="s">
        <v>1693</v>
      </c>
      <c r="B50" s="168" t="s">
        <v>1686</v>
      </c>
      <c r="C50" s="169" t="s">
        <v>26</v>
      </c>
      <c r="D50" s="169" t="s">
        <v>1687</v>
      </c>
      <c r="E50" s="170" t="s">
        <v>31</v>
      </c>
      <c r="F50" s="171">
        <f>'MEMORIA DE CÁLCULO ADITIVOS'!F76</f>
        <v>15</v>
      </c>
      <c r="G50" s="171">
        <f t="shared" si="31"/>
        <v>23.14693825670809</v>
      </c>
      <c r="H50" s="39">
        <f t="shared" si="29"/>
        <v>29.81</v>
      </c>
      <c r="I50" s="182">
        <f t="shared" si="30"/>
        <v>447.15</v>
      </c>
      <c r="J50" s="164">
        <f t="shared" si="26"/>
        <v>347.2</v>
      </c>
      <c r="K50" s="37">
        <v>23.28</v>
      </c>
      <c r="L50" s="37"/>
    </row>
    <row r="51" spans="1:12" s="16" customFormat="1" ht="31.5" customHeight="1">
      <c r="A51" s="166" t="s">
        <v>1694</v>
      </c>
      <c r="B51" s="168" t="s">
        <v>1688</v>
      </c>
      <c r="C51" s="169" t="s">
        <v>26</v>
      </c>
      <c r="D51" s="169" t="s">
        <v>1689</v>
      </c>
      <c r="E51" s="170" t="s">
        <v>31</v>
      </c>
      <c r="F51" s="171">
        <f>'MEMORIA DE CÁLCULO ADITIVOS'!F77</f>
        <v>8</v>
      </c>
      <c r="G51" s="171">
        <f t="shared" si="31"/>
        <v>54.486779057886736</v>
      </c>
      <c r="H51" s="172">
        <f t="shared" si="29"/>
        <v>70.180000000000007</v>
      </c>
      <c r="I51" s="182">
        <f t="shared" si="30"/>
        <v>561.44000000000005</v>
      </c>
      <c r="J51" s="164">
        <f t="shared" si="26"/>
        <v>435.89</v>
      </c>
      <c r="K51" s="37">
        <v>54.8</v>
      </c>
      <c r="L51" s="37"/>
    </row>
    <row r="52" spans="1:12" ht="21" customHeight="1">
      <c r="A52" s="166" t="s">
        <v>1695</v>
      </c>
      <c r="B52" s="19" t="s">
        <v>1130</v>
      </c>
      <c r="C52" s="17" t="s">
        <v>26</v>
      </c>
      <c r="D52" s="38" t="s">
        <v>1131</v>
      </c>
      <c r="E52" s="18" t="s">
        <v>31</v>
      </c>
      <c r="F52" s="171">
        <f>'MEMORIA DE CÁLCULO ADITIVOS'!F78</f>
        <v>5</v>
      </c>
      <c r="G52" s="39">
        <f>CPU!J815</f>
        <v>18.61</v>
      </c>
      <c r="H52" s="39">
        <f>TRUNC(G52 * (1 + 28.82 / 100), 2)</f>
        <v>23.97</v>
      </c>
      <c r="I52" s="182">
        <f t="shared" si="30"/>
        <v>119.85</v>
      </c>
      <c r="J52" s="37">
        <f t="shared" si="26"/>
        <v>93.05</v>
      </c>
    </row>
    <row r="53" spans="1:12" ht="21" customHeight="1">
      <c r="A53" s="166" t="s">
        <v>1696</v>
      </c>
      <c r="B53" s="19" t="s">
        <v>1074</v>
      </c>
      <c r="C53" s="17" t="s">
        <v>26</v>
      </c>
      <c r="D53" s="38" t="s">
        <v>1075</v>
      </c>
      <c r="E53" s="18" t="s">
        <v>30</v>
      </c>
      <c r="F53" s="171">
        <f>'MEMORIA DE CÁLCULO ADITIVOS'!F79</f>
        <v>72</v>
      </c>
      <c r="G53" s="39">
        <f>CPU!J671</f>
        <v>17.66</v>
      </c>
      <c r="H53" s="39">
        <f t="shared" ref="H53:H59" si="32">TRUNC(G53 * (1 + 28.82 / 100), 2)</f>
        <v>22.74</v>
      </c>
      <c r="I53" s="182">
        <f t="shared" si="30"/>
        <v>1637.28</v>
      </c>
      <c r="J53" s="37">
        <f t="shared" si="26"/>
        <v>1271.52</v>
      </c>
    </row>
    <row r="54" spans="1:12" ht="30" customHeight="1">
      <c r="A54" s="166" t="s">
        <v>1698</v>
      </c>
      <c r="B54" s="168" t="s">
        <v>1706</v>
      </c>
      <c r="C54" s="169" t="s">
        <v>26</v>
      </c>
      <c r="D54" s="169" t="s">
        <v>1707</v>
      </c>
      <c r="E54" s="170" t="s">
        <v>31</v>
      </c>
      <c r="F54" s="171">
        <f>'MEMORIA DE CÁLCULO ADITIVOS'!F80</f>
        <v>1</v>
      </c>
      <c r="G54" s="171">
        <f t="shared" ref="G54:G60" si="33">K54*$L$10</f>
        <v>3256.9671038709675</v>
      </c>
      <c r="H54" s="39">
        <f t="shared" si="32"/>
        <v>4195.62</v>
      </c>
      <c r="I54" s="182">
        <f t="shared" si="30"/>
        <v>4195.62</v>
      </c>
      <c r="J54" s="164">
        <f t="shared" si="26"/>
        <v>3256.96</v>
      </c>
      <c r="K54" s="67">
        <v>3275.69</v>
      </c>
    </row>
    <row r="55" spans="1:12" ht="31.5" customHeight="1">
      <c r="A55" s="166" t="s">
        <v>1699</v>
      </c>
      <c r="B55" s="168" t="s">
        <v>1708</v>
      </c>
      <c r="C55" s="169" t="s">
        <v>26</v>
      </c>
      <c r="D55" s="169" t="s">
        <v>1709</v>
      </c>
      <c r="E55" s="170" t="s">
        <v>31</v>
      </c>
      <c r="F55" s="171">
        <f>'MEMORIA DE CÁLCULO ADITIVOS'!F81</f>
        <v>1</v>
      </c>
      <c r="G55" s="171">
        <f t="shared" si="33"/>
        <v>596.78931617016019</v>
      </c>
      <c r="H55" s="39">
        <f t="shared" si="32"/>
        <v>768.78</v>
      </c>
      <c r="I55" s="182">
        <f t="shared" si="30"/>
        <v>768.78</v>
      </c>
      <c r="J55" s="164">
        <f t="shared" si="26"/>
        <v>596.78</v>
      </c>
      <c r="K55" s="67">
        <v>600.22</v>
      </c>
    </row>
    <row r="56" spans="1:12" ht="32.25" customHeight="1">
      <c r="A56" s="166" t="s">
        <v>1700</v>
      </c>
      <c r="B56" s="168" t="s">
        <v>1710</v>
      </c>
      <c r="C56" s="169" t="s">
        <v>26</v>
      </c>
      <c r="D56" s="169" t="s">
        <v>1711</v>
      </c>
      <c r="E56" s="170" t="s">
        <v>31</v>
      </c>
      <c r="F56" s="171">
        <f>'MEMORIA DE CÁLCULO ADITIVOS'!F82</f>
        <v>1</v>
      </c>
      <c r="G56" s="171">
        <f t="shared" si="33"/>
        <v>1869.7118348028048</v>
      </c>
      <c r="H56" s="39">
        <f t="shared" si="32"/>
        <v>2408.56</v>
      </c>
      <c r="I56" s="182">
        <f t="shared" si="30"/>
        <v>2408.56</v>
      </c>
      <c r="J56" s="164">
        <f t="shared" si="26"/>
        <v>1869.71</v>
      </c>
      <c r="K56" s="67">
        <v>1880.46</v>
      </c>
    </row>
    <row r="57" spans="1:12" ht="19.5" customHeight="1">
      <c r="A57" s="166" t="s">
        <v>1701</v>
      </c>
      <c r="B57" s="168" t="s">
        <v>1712</v>
      </c>
      <c r="C57" s="169" t="s">
        <v>78</v>
      </c>
      <c r="D57" s="169" t="s">
        <v>1713</v>
      </c>
      <c r="E57" s="170" t="s">
        <v>31</v>
      </c>
      <c r="F57" s="171">
        <f>'MEMORIA DE CÁLCULO ADITIVOS'!F83</f>
        <v>1</v>
      </c>
      <c r="G57" s="171">
        <f t="shared" si="33"/>
        <v>1183.5164753318202</v>
      </c>
      <c r="H57" s="39">
        <f t="shared" si="32"/>
        <v>1524.6</v>
      </c>
      <c r="I57" s="182">
        <f t="shared" si="30"/>
        <v>1524.6</v>
      </c>
      <c r="J57" s="164">
        <f t="shared" si="26"/>
        <v>1183.51</v>
      </c>
      <c r="K57" s="67">
        <v>1190.32</v>
      </c>
    </row>
    <row r="58" spans="1:12" ht="18" customHeight="1">
      <c r="A58" s="166" t="s">
        <v>1702</v>
      </c>
      <c r="B58" s="168" t="s">
        <v>1714</v>
      </c>
      <c r="C58" s="169" t="s">
        <v>78</v>
      </c>
      <c r="D58" s="169" t="s">
        <v>1715</v>
      </c>
      <c r="E58" s="170" t="s">
        <v>31</v>
      </c>
      <c r="F58" s="171">
        <f>'MEMORIA DE CÁLCULO ADITIVOS'!F84</f>
        <v>2</v>
      </c>
      <c r="G58" s="171">
        <f t="shared" si="33"/>
        <v>60.412713422576608</v>
      </c>
      <c r="H58" s="39">
        <f t="shared" si="32"/>
        <v>77.819999999999993</v>
      </c>
      <c r="I58" s="182">
        <f t="shared" si="30"/>
        <v>155.63999999999999</v>
      </c>
      <c r="J58" s="164">
        <f t="shared" si="26"/>
        <v>120.82</v>
      </c>
      <c r="K58" s="67">
        <v>60.76</v>
      </c>
    </row>
    <row r="59" spans="1:12" ht="30" customHeight="1">
      <c r="A59" s="166" t="s">
        <v>1703</v>
      </c>
      <c r="B59" s="168" t="s">
        <v>1716</v>
      </c>
      <c r="C59" s="169" t="s">
        <v>23</v>
      </c>
      <c r="D59" s="169" t="s">
        <v>1717</v>
      </c>
      <c r="E59" s="170" t="s">
        <v>1718</v>
      </c>
      <c r="F59" s="171">
        <f>'MEMORIA DE CÁLCULO ADITIVOS'!F85</f>
        <v>1</v>
      </c>
      <c r="G59" s="171">
        <f t="shared" si="33"/>
        <v>618.58402779331493</v>
      </c>
      <c r="H59" s="39">
        <f t="shared" si="32"/>
        <v>796.85</v>
      </c>
      <c r="I59" s="182">
        <f t="shared" ref="I59" si="34">TRUNC(F59 * H59, 2)</f>
        <v>796.85</v>
      </c>
      <c r="J59" s="164">
        <f t="shared" si="26"/>
        <v>618.58000000000004</v>
      </c>
      <c r="K59" s="67">
        <v>622.14</v>
      </c>
    </row>
    <row r="60" spans="1:12" ht="21" customHeight="1">
      <c r="A60" s="166" t="s">
        <v>1704</v>
      </c>
      <c r="B60" s="168" t="s">
        <v>1719</v>
      </c>
      <c r="C60" s="169" t="s">
        <v>23</v>
      </c>
      <c r="D60" s="169" t="s">
        <v>1720</v>
      </c>
      <c r="E60" s="170" t="s">
        <v>31</v>
      </c>
      <c r="F60" s="171">
        <f>'MEMORIA DE CÁLCULO ADITIVOS'!F86</f>
        <v>1</v>
      </c>
      <c r="G60" s="171">
        <f t="shared" si="33"/>
        <v>26096.015287530419</v>
      </c>
      <c r="H60" s="39">
        <f t="shared" ref="H60" si="35">TRUNC(G60 * (1 + 28.82 / 100), 2)</f>
        <v>33616.879999999997</v>
      </c>
      <c r="I60" s="182">
        <f t="shared" ref="I60" si="36">TRUNC(F60 * H60, 2)</f>
        <v>33616.879999999997</v>
      </c>
      <c r="J60" s="164">
        <f t="shared" ref="J60" si="37">TRUNC(F60*G60,2)</f>
        <v>26096.01</v>
      </c>
      <c r="K60" s="67">
        <v>26246.03</v>
      </c>
    </row>
    <row r="61" spans="1:12" s="16" customFormat="1" ht="21" customHeight="1">
      <c r="A61" s="33" t="s">
        <v>432</v>
      </c>
      <c r="B61" s="34"/>
      <c r="C61" s="33"/>
      <c r="D61" s="33" t="s">
        <v>890</v>
      </c>
      <c r="E61" s="35"/>
      <c r="F61" s="36"/>
      <c r="G61" s="167"/>
      <c r="H61" s="33"/>
      <c r="I61" s="181">
        <f>SUM(I62:I65)</f>
        <v>357.91999999999996</v>
      </c>
      <c r="J61" s="37">
        <f t="shared" ref="J61:J87" si="38">TRUNC(F61*G61,2)</f>
        <v>0</v>
      </c>
      <c r="K61" s="37"/>
      <c r="L61" s="37"/>
    </row>
    <row r="62" spans="1:12" ht="21" customHeight="1">
      <c r="A62" s="17" t="s">
        <v>433</v>
      </c>
      <c r="B62" s="19" t="s">
        <v>647</v>
      </c>
      <c r="C62" s="17" t="s">
        <v>26</v>
      </c>
      <c r="D62" s="38" t="s">
        <v>439</v>
      </c>
      <c r="E62" s="18" t="s">
        <v>31</v>
      </c>
      <c r="F62" s="39">
        <f>'MEMORIA DE CÁLCULO ADITIVOS'!F89</f>
        <v>1</v>
      </c>
      <c r="G62" s="39">
        <f>CPU!J1203</f>
        <v>200.56</v>
      </c>
      <c r="H62" s="39">
        <f t="shared" ref="H62:H65" si="39">TRUNC(G62 * (1 + 28.82 / 100), 2)</f>
        <v>258.36</v>
      </c>
      <c r="I62" s="182">
        <f t="shared" ref="I62:I65" si="40">TRUNC(F62 * H62, 2)</f>
        <v>258.36</v>
      </c>
      <c r="J62" s="37">
        <f t="shared" ref="J62:J65" si="41">TRUNC(F62*G62,2)</f>
        <v>200.56</v>
      </c>
    </row>
    <row r="63" spans="1:12" ht="21" customHeight="1">
      <c r="A63" s="17" t="s">
        <v>434</v>
      </c>
      <c r="B63" s="19" t="s">
        <v>451</v>
      </c>
      <c r="C63" s="17" t="s">
        <v>26</v>
      </c>
      <c r="D63" s="38" t="s">
        <v>648</v>
      </c>
      <c r="E63" s="18" t="s">
        <v>31</v>
      </c>
      <c r="F63" s="39">
        <f>'MEMORIA DE CÁLCULO ADITIVOS'!F90</f>
        <v>1</v>
      </c>
      <c r="G63" s="39">
        <f>CPU!J1211</f>
        <v>30.4</v>
      </c>
      <c r="H63" s="39">
        <f t="shared" si="39"/>
        <v>39.159999999999997</v>
      </c>
      <c r="I63" s="182">
        <f t="shared" si="40"/>
        <v>39.159999999999997</v>
      </c>
      <c r="J63" s="37">
        <f t="shared" si="41"/>
        <v>30.4</v>
      </c>
    </row>
    <row r="64" spans="1:12" ht="33" customHeight="1">
      <c r="A64" s="17" t="s">
        <v>435</v>
      </c>
      <c r="B64" s="19" t="s">
        <v>649</v>
      </c>
      <c r="C64" s="17" t="s">
        <v>26</v>
      </c>
      <c r="D64" s="38" t="s">
        <v>650</v>
      </c>
      <c r="E64" s="18" t="s">
        <v>24</v>
      </c>
      <c r="F64" s="39">
        <f>'MEMORIA DE CÁLCULO ADITIVOS'!F91</f>
        <v>1</v>
      </c>
      <c r="G64" s="39">
        <f>CPU!J1218</f>
        <v>16.45</v>
      </c>
      <c r="H64" s="39">
        <f t="shared" si="39"/>
        <v>21.19</v>
      </c>
      <c r="I64" s="182">
        <f t="shared" si="40"/>
        <v>21.19</v>
      </c>
      <c r="J64" s="37">
        <f t="shared" si="41"/>
        <v>16.45</v>
      </c>
    </row>
    <row r="65" spans="1:12" ht="21" customHeight="1">
      <c r="A65" s="17" t="s">
        <v>436</v>
      </c>
      <c r="B65" s="19" t="s">
        <v>463</v>
      </c>
      <c r="C65" s="17" t="s">
        <v>23</v>
      </c>
      <c r="D65" s="38" t="s">
        <v>651</v>
      </c>
      <c r="E65" s="18" t="s">
        <v>31</v>
      </c>
      <c r="F65" s="39">
        <f>'MEMORIA DE CÁLCULO ADITIVOS'!F92</f>
        <v>1</v>
      </c>
      <c r="G65" s="39">
        <f>CPU!J1229</f>
        <v>30.44</v>
      </c>
      <c r="H65" s="39">
        <f t="shared" si="39"/>
        <v>39.21</v>
      </c>
      <c r="I65" s="182">
        <f t="shared" si="40"/>
        <v>39.21</v>
      </c>
      <c r="J65" s="37">
        <f t="shared" si="41"/>
        <v>30.44</v>
      </c>
    </row>
    <row r="66" spans="1:12" s="16" customFormat="1" ht="21" customHeight="1">
      <c r="A66" s="33" t="s">
        <v>437</v>
      </c>
      <c r="B66" s="34"/>
      <c r="C66" s="33"/>
      <c r="D66" s="33" t="s">
        <v>891</v>
      </c>
      <c r="E66" s="35"/>
      <c r="F66" s="36"/>
      <c r="G66" s="167"/>
      <c r="H66" s="33"/>
      <c r="I66" s="181">
        <f>I67+I73+I77+I82</f>
        <v>31025.599999999999</v>
      </c>
      <c r="J66" s="37">
        <f t="shared" si="38"/>
        <v>0</v>
      </c>
      <c r="K66" s="37"/>
      <c r="L66" s="37"/>
    </row>
    <row r="67" spans="1:12" s="16" customFormat="1" ht="21" customHeight="1">
      <c r="A67" s="33" t="s">
        <v>438</v>
      </c>
      <c r="B67" s="34"/>
      <c r="C67" s="33"/>
      <c r="D67" s="33" t="s">
        <v>1632</v>
      </c>
      <c r="E67" s="35"/>
      <c r="F67" s="36"/>
      <c r="G67" s="167"/>
      <c r="H67" s="33"/>
      <c r="I67" s="181">
        <f>SUM(I68:I72)</f>
        <v>2923.27</v>
      </c>
      <c r="J67" s="37">
        <f t="shared" si="38"/>
        <v>0</v>
      </c>
      <c r="K67" s="37"/>
      <c r="L67" s="37"/>
    </row>
    <row r="68" spans="1:12" ht="33" customHeight="1">
      <c r="A68" s="17" t="s">
        <v>1307</v>
      </c>
      <c r="B68" s="19" t="s">
        <v>652</v>
      </c>
      <c r="C68" s="17" t="s">
        <v>26</v>
      </c>
      <c r="D68" s="38" t="s">
        <v>1308</v>
      </c>
      <c r="E68" s="18" t="s">
        <v>31</v>
      </c>
      <c r="F68" s="39">
        <f>'MEMORIA DE CÁLCULO ADITIVOS'!F96</f>
        <v>2</v>
      </c>
      <c r="G68" s="39">
        <f>CPU!J1236</f>
        <v>413.03</v>
      </c>
      <c r="H68" s="39">
        <f t="shared" ref="H68" si="42">TRUNC(G68 * (1 + 28.82 / 100), 2)</f>
        <v>532.05999999999995</v>
      </c>
      <c r="I68" s="182">
        <f t="shared" ref="I68" si="43">TRUNC(F68 * H68, 2)</f>
        <v>1064.1199999999999</v>
      </c>
      <c r="J68" s="37">
        <f t="shared" si="38"/>
        <v>826.06</v>
      </c>
    </row>
    <row r="69" spans="1:12" ht="21" customHeight="1">
      <c r="A69" s="17" t="s">
        <v>1321</v>
      </c>
      <c r="B69" s="19" t="s">
        <v>445</v>
      </c>
      <c r="C69" s="17" t="s">
        <v>26</v>
      </c>
      <c r="D69" s="38" t="s">
        <v>1322</v>
      </c>
      <c r="E69" s="18" t="s">
        <v>31</v>
      </c>
      <c r="F69" s="39">
        <f>'MEMORIA DE CÁLCULO ADITIVOS'!F97</f>
        <v>1</v>
      </c>
      <c r="G69" s="39">
        <f>CPU!J1258</f>
        <v>14.19</v>
      </c>
      <c r="H69" s="39">
        <f t="shared" ref="H69:H72" si="44">TRUNC(G69 * (1 + 28.82 / 100), 2)</f>
        <v>18.27</v>
      </c>
      <c r="I69" s="182">
        <f t="shared" ref="I69:I72" si="45">TRUNC(F69 * H69, 2)</f>
        <v>18.27</v>
      </c>
      <c r="J69" s="37">
        <f t="shared" ref="J69:J70" si="46">TRUNC(F69*G69,2)</f>
        <v>14.19</v>
      </c>
    </row>
    <row r="70" spans="1:12" ht="21" customHeight="1">
      <c r="A70" s="17" t="s">
        <v>1633</v>
      </c>
      <c r="B70" s="19" t="s">
        <v>445</v>
      </c>
      <c r="C70" s="17" t="s">
        <v>26</v>
      </c>
      <c r="D70" s="38" t="s">
        <v>1634</v>
      </c>
      <c r="E70" s="18" t="s">
        <v>31</v>
      </c>
      <c r="F70" s="39">
        <f>'MEMORIA DE CÁLCULO ADITIVOS'!F98</f>
        <v>1</v>
      </c>
      <c r="G70" s="39">
        <f>CPU!J1264</f>
        <v>14.19</v>
      </c>
      <c r="H70" s="39">
        <f t="shared" si="44"/>
        <v>18.27</v>
      </c>
      <c r="I70" s="182">
        <f t="shared" si="45"/>
        <v>18.27</v>
      </c>
      <c r="J70" s="37">
        <f t="shared" si="46"/>
        <v>14.19</v>
      </c>
    </row>
    <row r="71" spans="1:12" ht="21" customHeight="1">
      <c r="A71" s="17" t="s">
        <v>1323</v>
      </c>
      <c r="B71" s="19" t="s">
        <v>654</v>
      </c>
      <c r="C71" s="17" t="s">
        <v>23</v>
      </c>
      <c r="D71" s="38" t="s">
        <v>1324</v>
      </c>
      <c r="E71" s="18" t="str">
        <f>E70</f>
        <v>UN</v>
      </c>
      <c r="F71" s="39">
        <f>'MEMORIA DE CÁLCULO ADITIVOS'!F99</f>
        <v>2</v>
      </c>
      <c r="G71" s="39">
        <f>CPU!J1276</f>
        <v>137</v>
      </c>
      <c r="H71" s="39">
        <f t="shared" si="44"/>
        <v>176.48</v>
      </c>
      <c r="I71" s="182">
        <f t="shared" si="45"/>
        <v>352.96</v>
      </c>
      <c r="J71" s="37">
        <f t="shared" si="38"/>
        <v>274</v>
      </c>
    </row>
    <row r="72" spans="1:12" ht="21" customHeight="1">
      <c r="A72" s="17" t="s">
        <v>1888</v>
      </c>
      <c r="B72" s="19">
        <f>'MEMORIA DE CÁLCULO ADITIVOS'!B101</f>
        <v>170362</v>
      </c>
      <c r="C72" s="17" t="str">
        <f>'MEMORIA DE CÁLCULO ADITIVOS'!C101</f>
        <v>SEDOP</v>
      </c>
      <c r="D72" s="17" t="str">
        <f>'MEMORIA DE CÁLCULO ADITIVOS'!D101</f>
        <v>01. Disjuntor 2P - 6 a 32A - PADRÃO DIN: 17,00 un</v>
      </c>
      <c r="E72" s="18" t="str">
        <f>'MEMORIA DE CÁLCULO ADITIVOS'!E101</f>
        <v>UN</v>
      </c>
      <c r="F72" s="39">
        <f>'MEMORIA DE CÁLCULO ADITIVOS'!F101</f>
        <v>17</v>
      </c>
      <c r="G72" s="39">
        <f>67.5*L10</f>
        <v>67.11418953298093</v>
      </c>
      <c r="H72" s="39">
        <f t="shared" si="44"/>
        <v>86.45</v>
      </c>
      <c r="I72" s="182">
        <f t="shared" si="45"/>
        <v>1469.65</v>
      </c>
      <c r="J72" s="37"/>
    </row>
    <row r="73" spans="1:12" s="16" customFormat="1" ht="21" customHeight="1">
      <c r="A73" s="33" t="s">
        <v>440</v>
      </c>
      <c r="B73" s="34"/>
      <c r="C73" s="33"/>
      <c r="D73" s="33" t="s">
        <v>655</v>
      </c>
      <c r="E73" s="35"/>
      <c r="F73" s="36"/>
      <c r="G73" s="167"/>
      <c r="H73" s="33"/>
      <c r="I73" s="181">
        <f>SUM(I74:I76)</f>
        <v>1805.55</v>
      </c>
      <c r="J73" s="37">
        <f t="shared" ref="J73:J76" si="47">TRUNC(F73*G73,2)</f>
        <v>0</v>
      </c>
      <c r="K73" s="37"/>
      <c r="L73" s="37"/>
    </row>
    <row r="74" spans="1:12" ht="21" customHeight="1">
      <c r="A74" s="17" t="s">
        <v>1339</v>
      </c>
      <c r="B74" s="19" t="s">
        <v>656</v>
      </c>
      <c r="C74" s="17" t="s">
        <v>26</v>
      </c>
      <c r="D74" s="38" t="s">
        <v>1340</v>
      </c>
      <c r="E74" s="18" t="s">
        <v>30</v>
      </c>
      <c r="F74" s="39">
        <f>'MEMORIA DE CÁLCULO ADITIVOS'!F103</f>
        <v>150</v>
      </c>
      <c r="G74" s="39">
        <f>CPU!J1340</f>
        <v>9.14</v>
      </c>
      <c r="H74" s="39">
        <f t="shared" ref="H74:H76" si="48">TRUNC(G74 * (1 + 28.82 / 100), 2)</f>
        <v>11.77</v>
      </c>
      <c r="I74" s="182">
        <f t="shared" ref="I74:I76" si="49">TRUNC(F74 * H74, 2)</f>
        <v>1765.5</v>
      </c>
      <c r="J74" s="37">
        <f t="shared" si="47"/>
        <v>1371</v>
      </c>
    </row>
    <row r="75" spans="1:12" ht="21" customHeight="1">
      <c r="A75" s="17" t="s">
        <v>1380</v>
      </c>
      <c r="B75" s="19" t="s">
        <v>1381</v>
      </c>
      <c r="C75" s="17" t="s">
        <v>26</v>
      </c>
      <c r="D75" s="38" t="s">
        <v>659</v>
      </c>
      <c r="E75" s="18" t="s">
        <v>31</v>
      </c>
      <c r="F75" s="39">
        <f>'MEMORIA DE CÁLCULO ADITIVOS'!F104</f>
        <v>2</v>
      </c>
      <c r="G75" s="39">
        <f>CPU!J1436</f>
        <v>9.92</v>
      </c>
      <c r="H75" s="39">
        <f t="shared" si="48"/>
        <v>12.77</v>
      </c>
      <c r="I75" s="182">
        <f t="shared" si="49"/>
        <v>25.54</v>
      </c>
      <c r="J75" s="37">
        <f t="shared" si="47"/>
        <v>19.84</v>
      </c>
    </row>
    <row r="76" spans="1:12" ht="21" customHeight="1">
      <c r="A76" s="17" t="s">
        <v>1382</v>
      </c>
      <c r="B76" s="19" t="s">
        <v>117</v>
      </c>
      <c r="C76" s="17" t="s">
        <v>26</v>
      </c>
      <c r="D76" s="38" t="s">
        <v>1383</v>
      </c>
      <c r="E76" s="18" t="s">
        <v>31</v>
      </c>
      <c r="F76" s="39">
        <f>'MEMORIA DE CÁLCULO ADITIVOS'!F105</f>
        <v>1</v>
      </c>
      <c r="G76" s="39">
        <f>CPU!J1444</f>
        <v>11.27</v>
      </c>
      <c r="H76" s="39">
        <f t="shared" si="48"/>
        <v>14.51</v>
      </c>
      <c r="I76" s="182">
        <f t="shared" si="49"/>
        <v>14.51</v>
      </c>
      <c r="J76" s="37">
        <f t="shared" si="47"/>
        <v>11.27</v>
      </c>
    </row>
    <row r="77" spans="1:12" s="16" customFormat="1" ht="21" customHeight="1">
      <c r="A77" s="33" t="s">
        <v>441</v>
      </c>
      <c r="B77" s="34"/>
      <c r="C77" s="33"/>
      <c r="D77" s="33" t="s">
        <v>1649</v>
      </c>
      <c r="E77" s="35"/>
      <c r="F77" s="36"/>
      <c r="G77" s="167"/>
      <c r="H77" s="33"/>
      <c r="I77" s="181">
        <f>SUM(I78:I81)</f>
        <v>10221</v>
      </c>
      <c r="J77" s="37">
        <f t="shared" ref="J77:J80" si="50">TRUNC(F77*G77,2)</f>
        <v>0</v>
      </c>
      <c r="K77" s="37"/>
      <c r="L77" s="37"/>
    </row>
    <row r="78" spans="1:12" ht="48" customHeight="1">
      <c r="A78" s="17" t="s">
        <v>1384</v>
      </c>
      <c r="B78" s="19" t="s">
        <v>32</v>
      </c>
      <c r="C78" s="17" t="s">
        <v>26</v>
      </c>
      <c r="D78" s="38" t="s">
        <v>1385</v>
      </c>
      <c r="E78" s="18" t="s">
        <v>30</v>
      </c>
      <c r="F78" s="39">
        <f>'MEMORIA DE CÁLCULO ADITIVOS'!F108</f>
        <v>200</v>
      </c>
      <c r="G78" s="39">
        <f>CPU!J1451</f>
        <v>2.81</v>
      </c>
      <c r="H78" s="39">
        <f t="shared" ref="H78:H80" si="51">TRUNC(G78 * (1 + 28.82 / 100), 2)</f>
        <v>3.61</v>
      </c>
      <c r="I78" s="182">
        <f t="shared" ref="I78:I80" si="52">TRUNC(F78 * H78, 2)</f>
        <v>722</v>
      </c>
      <c r="J78" s="37">
        <f t="shared" si="50"/>
        <v>562</v>
      </c>
    </row>
    <row r="79" spans="1:12" ht="48" customHeight="1">
      <c r="A79" s="17" t="s">
        <v>1388</v>
      </c>
      <c r="B79" s="19" t="s">
        <v>34</v>
      </c>
      <c r="C79" s="17" t="s">
        <v>26</v>
      </c>
      <c r="D79" s="38" t="s">
        <v>1389</v>
      </c>
      <c r="E79" s="18" t="s">
        <v>30</v>
      </c>
      <c r="F79" s="39">
        <f>'MEMORIA DE CÁLCULO ADITIVOS'!F109</f>
        <v>400</v>
      </c>
      <c r="G79" s="39">
        <f>CPU!J1459</f>
        <v>4.08</v>
      </c>
      <c r="H79" s="39">
        <f t="shared" si="51"/>
        <v>5.25</v>
      </c>
      <c r="I79" s="182">
        <f t="shared" si="52"/>
        <v>2100</v>
      </c>
      <c r="J79" s="37">
        <f t="shared" si="50"/>
        <v>1632</v>
      </c>
    </row>
    <row r="80" spans="1:12" ht="48" customHeight="1">
      <c r="A80" s="17" t="s">
        <v>1390</v>
      </c>
      <c r="B80" s="19" t="s">
        <v>448</v>
      </c>
      <c r="C80" s="17" t="s">
        <v>26</v>
      </c>
      <c r="D80" s="38" t="s">
        <v>1391</v>
      </c>
      <c r="E80" s="18" t="s">
        <v>30</v>
      </c>
      <c r="F80" s="39">
        <f>'MEMORIA DE CÁLCULO ADITIVOS'!F110</f>
        <v>100</v>
      </c>
      <c r="G80" s="39">
        <f>CPU!J1467</f>
        <v>6.32</v>
      </c>
      <c r="H80" s="39">
        <f t="shared" si="51"/>
        <v>8.14</v>
      </c>
      <c r="I80" s="182">
        <f t="shared" si="52"/>
        <v>814</v>
      </c>
      <c r="J80" s="37">
        <f t="shared" si="50"/>
        <v>632</v>
      </c>
    </row>
    <row r="81" spans="1:12" ht="21.75" customHeight="1">
      <c r="A81" s="17" t="str">
        <f>'MEMORIA DE CÁLCULO ADITIVOS'!A112</f>
        <v xml:space="preserve"> 16.3.4</v>
      </c>
      <c r="B81" s="17">
        <f>'MEMORIA DE CÁLCULO ADITIVOS'!B112</f>
        <v>170746</v>
      </c>
      <c r="C81" s="17" t="str">
        <f>'MEMORIA DE CÁLCULO ADITIVOS'!C112</f>
        <v>SEDOP</v>
      </c>
      <c r="D81" s="17" t="str">
        <f>'MEMORIA DE CÁLCULO ADITIVOS'!D112</f>
        <v>Cabo de cobre 10mm2 - 1 KV</v>
      </c>
      <c r="E81" s="17" t="str">
        <f>'MEMORIA DE CÁLCULO ADITIVOS'!E112</f>
        <v>M</v>
      </c>
      <c r="F81" s="19">
        <v>300</v>
      </c>
      <c r="G81" s="39">
        <f>17.14*L10</f>
        <v>17.042032719930269</v>
      </c>
      <c r="H81" s="39">
        <f t="shared" ref="H81" si="53">TRUNC(G81 * (1 + 28.82 / 100), 2)</f>
        <v>21.95</v>
      </c>
      <c r="I81" s="182">
        <f t="shared" ref="I81" si="54">TRUNC(F81 * H81, 2)</f>
        <v>6585</v>
      </c>
      <c r="J81" s="37"/>
    </row>
    <row r="82" spans="1:12" s="16" customFormat="1" ht="21" customHeight="1">
      <c r="A82" s="33" t="s">
        <v>442</v>
      </c>
      <c r="B82" s="34"/>
      <c r="C82" s="33"/>
      <c r="D82" s="33" t="s">
        <v>1650</v>
      </c>
      <c r="E82" s="35"/>
      <c r="F82" s="36"/>
      <c r="G82" s="167"/>
      <c r="H82" s="33"/>
      <c r="I82" s="181">
        <f>SUM(I83:I86)</f>
        <v>16075.78</v>
      </c>
      <c r="J82" s="37">
        <f t="shared" ref="J82:J85" si="55">TRUNC(F82*G82,2)</f>
        <v>0</v>
      </c>
      <c r="K82" s="37"/>
      <c r="L82" s="37"/>
    </row>
    <row r="83" spans="1:12" ht="21" customHeight="1">
      <c r="A83" s="17" t="s">
        <v>1432</v>
      </c>
      <c r="B83" s="19" t="s">
        <v>1433</v>
      </c>
      <c r="C83" s="17" t="s">
        <v>26</v>
      </c>
      <c r="D83" s="38" t="s">
        <v>1434</v>
      </c>
      <c r="E83" s="18" t="s">
        <v>31</v>
      </c>
      <c r="F83" s="39">
        <f>'MEMORIA DE CÁLCULO ADITIVOS'!F114</f>
        <v>1</v>
      </c>
      <c r="G83" s="39">
        <f>CPU!J1545</f>
        <v>27.74</v>
      </c>
      <c r="H83" s="39">
        <f t="shared" ref="H83:H85" si="56">TRUNC(G83 * (1 + 28.82 / 100), 2)</f>
        <v>35.729999999999997</v>
      </c>
      <c r="I83" s="182">
        <f t="shared" ref="I83:I85" si="57">TRUNC(F83 * H83, 2)</f>
        <v>35.729999999999997</v>
      </c>
      <c r="J83" s="37">
        <f t="shared" si="55"/>
        <v>27.74</v>
      </c>
    </row>
    <row r="84" spans="1:12" ht="21" customHeight="1">
      <c r="A84" s="17" t="s">
        <v>1437</v>
      </c>
      <c r="B84" s="19" t="s">
        <v>568</v>
      </c>
      <c r="C84" s="17" t="s">
        <v>26</v>
      </c>
      <c r="D84" s="38" t="s">
        <v>1438</v>
      </c>
      <c r="E84" s="18" t="s">
        <v>31</v>
      </c>
      <c r="F84" s="39">
        <f>'MEMORIA DE CÁLCULO ADITIVOS'!F115</f>
        <v>1</v>
      </c>
      <c r="G84" s="39">
        <f>CPU!J1551</f>
        <v>24.15</v>
      </c>
      <c r="H84" s="39">
        <f t="shared" si="56"/>
        <v>31.11</v>
      </c>
      <c r="I84" s="182">
        <f t="shared" si="57"/>
        <v>31.11</v>
      </c>
      <c r="J84" s="37">
        <f t="shared" si="55"/>
        <v>24.15</v>
      </c>
    </row>
    <row r="85" spans="1:12" ht="21" customHeight="1">
      <c r="A85" s="17" t="s">
        <v>1458</v>
      </c>
      <c r="B85" s="19" t="s">
        <v>663</v>
      </c>
      <c r="C85" s="17" t="s">
        <v>23</v>
      </c>
      <c r="D85" s="38" t="s">
        <v>1459</v>
      </c>
      <c r="E85" s="18" t="s">
        <v>31</v>
      </c>
      <c r="F85" s="39">
        <f>'MEMORIA DE CÁLCULO ADITIVOS'!F116</f>
        <v>20</v>
      </c>
      <c r="G85" s="39">
        <f>CPU!J1588</f>
        <v>139.41999999999999</v>
      </c>
      <c r="H85" s="39">
        <f t="shared" si="56"/>
        <v>179.6</v>
      </c>
      <c r="I85" s="182">
        <f t="shared" si="57"/>
        <v>3592</v>
      </c>
      <c r="J85" s="37">
        <f t="shared" si="55"/>
        <v>2788.4</v>
      </c>
    </row>
    <row r="86" spans="1:12" ht="21" customHeight="1">
      <c r="A86" s="17" t="s">
        <v>1889</v>
      </c>
      <c r="B86" s="19">
        <f>'MEMORIA DE CÁLCULO ADITIVOS'!B118</f>
        <v>170701</v>
      </c>
      <c r="C86" s="17" t="str">
        <f>'MEMORIA DE CÁLCULO ADITIVOS'!C118</f>
        <v>SEDOP</v>
      </c>
      <c r="D86" s="17" t="str">
        <f>'MEMORIA DE CÁLCULO ADITIVOS'!D118</f>
        <v>Ponto de força (tubul., fiaçao e disjuntor) acima de 200W: 17,00 un</v>
      </c>
      <c r="E86" s="18" t="str">
        <f>E85</f>
        <v>UN</v>
      </c>
      <c r="F86" s="39">
        <v>18</v>
      </c>
      <c r="G86" s="39">
        <f>538.58*L10</f>
        <v>535.50163257293138</v>
      </c>
      <c r="H86" s="39">
        <f t="shared" ref="H86" si="58">TRUNC(G86 * (1 + 28.82 / 100), 2)</f>
        <v>689.83</v>
      </c>
      <c r="I86" s="182">
        <f t="shared" ref="I86" si="59">TRUNC(F86 * H86, 2)</f>
        <v>12416.94</v>
      </c>
      <c r="J86" s="37"/>
    </row>
    <row r="87" spans="1:12" s="16" customFormat="1" ht="21" customHeight="1">
      <c r="A87" s="33" t="s">
        <v>459</v>
      </c>
      <c r="B87" s="34"/>
      <c r="C87" s="33"/>
      <c r="D87" s="33" t="s">
        <v>335</v>
      </c>
      <c r="E87" s="35"/>
      <c r="F87" s="36"/>
      <c r="G87" s="167"/>
      <c r="H87" s="33"/>
      <c r="I87" s="181">
        <f>I88</f>
        <v>267.68</v>
      </c>
      <c r="J87" s="37">
        <f t="shared" si="38"/>
        <v>0</v>
      </c>
      <c r="K87" s="37"/>
      <c r="L87" s="37"/>
    </row>
    <row r="88" spans="1:12" ht="21" customHeight="1">
      <c r="A88" s="17" t="s">
        <v>462</v>
      </c>
      <c r="B88" s="19" t="s">
        <v>882</v>
      </c>
      <c r="C88" s="17" t="s">
        <v>26</v>
      </c>
      <c r="D88" s="38" t="s">
        <v>1597</v>
      </c>
      <c r="E88" s="18" t="s">
        <v>24</v>
      </c>
      <c r="F88" s="39">
        <f>F39</f>
        <v>112</v>
      </c>
      <c r="G88" s="39">
        <f>CPU!J1829</f>
        <v>1.86</v>
      </c>
      <c r="H88" s="39">
        <f>TRUNC(G88 * (1 + 28.82 / 100), 2)</f>
        <v>2.39</v>
      </c>
      <c r="I88" s="182">
        <f>TRUNC(F88 * H88, 2)</f>
        <v>267.68</v>
      </c>
      <c r="J88" s="37">
        <f t="shared" ref="J88" si="60">TRUNC(F88*G88,2)</f>
        <v>208.32</v>
      </c>
    </row>
    <row r="89" spans="1:12" ht="17.25" customHeight="1">
      <c r="A89" s="89"/>
      <c r="B89" s="89"/>
      <c r="C89" s="89"/>
      <c r="D89" s="89"/>
      <c r="E89" s="89"/>
      <c r="F89" s="90"/>
      <c r="G89" s="90"/>
      <c r="H89" s="89"/>
      <c r="I89" s="183"/>
    </row>
    <row r="90" spans="1:12" ht="24" customHeight="1">
      <c r="A90" s="247" t="str">
        <f>ORCAMENTO!B21</f>
        <v>ANANINDEUA(PA), 16 DE JUNHO DE 2025</v>
      </c>
      <c r="B90" s="247"/>
      <c r="C90" s="247"/>
      <c r="D90" s="247"/>
      <c r="E90" s="211"/>
      <c r="F90" s="248" t="s">
        <v>10</v>
      </c>
      <c r="G90" s="248"/>
      <c r="H90" s="249">
        <f>SUM(J6:J88)</f>
        <v>314049.96000000025</v>
      </c>
      <c r="I90" s="249"/>
    </row>
    <row r="91" spans="1:12" ht="24" customHeight="1">
      <c r="A91" s="248"/>
      <c r="B91" s="248"/>
      <c r="C91" s="248"/>
      <c r="D91" s="248"/>
      <c r="E91" s="248"/>
      <c r="F91" s="248" t="s">
        <v>11</v>
      </c>
      <c r="G91" s="248"/>
      <c r="H91" s="249">
        <f>H92-H90</f>
        <v>110956.84999999974</v>
      </c>
      <c r="I91" s="249"/>
    </row>
    <row r="92" spans="1:12" ht="24" customHeight="1">
      <c r="A92" s="154"/>
      <c r="B92" s="154"/>
      <c r="C92" s="154"/>
      <c r="D92" s="154"/>
      <c r="E92" s="115"/>
      <c r="F92" s="248" t="s">
        <v>12</v>
      </c>
      <c r="G92" s="248"/>
      <c r="H92" s="249">
        <f>ORCAMENTO!E23</f>
        <v>425006.81</v>
      </c>
      <c r="I92" s="249"/>
      <c r="L92" s="163">
        <v>429229.52</v>
      </c>
    </row>
    <row r="93" spans="1:12" ht="54.75" customHeight="1">
      <c r="A93" s="228"/>
      <c r="B93" s="228"/>
      <c r="C93" s="228"/>
      <c r="D93" s="228"/>
      <c r="E93" s="228"/>
      <c r="F93" s="228"/>
      <c r="G93" s="228"/>
      <c r="H93" s="228"/>
      <c r="I93" s="228"/>
    </row>
    <row r="94" spans="1:12" ht="24" customHeight="1">
      <c r="A94" s="225" t="str">
        <f>ORCAMENTO!B25</f>
        <v>RIOL - Serviços de Construções LTDA.</v>
      </c>
      <c r="B94" s="225"/>
      <c r="C94" s="225"/>
      <c r="D94" s="225"/>
      <c r="E94" s="91"/>
      <c r="F94" s="83"/>
      <c r="G94" s="83"/>
      <c r="H94" s="80"/>
      <c r="I94" s="184"/>
      <c r="J94" s="15"/>
    </row>
    <row r="95" spans="1:12" ht="24" customHeight="1">
      <c r="A95" s="225" t="str">
        <f>ORCAMENTO!B26</f>
        <v>CNPJ: 09.335.585/0001-75</v>
      </c>
      <c r="B95" s="225"/>
      <c r="C95" s="225"/>
      <c r="D95" s="225"/>
      <c r="E95" s="91"/>
      <c r="F95" s="83"/>
      <c r="G95" s="83"/>
      <c r="H95" s="80"/>
      <c r="I95" s="184"/>
      <c r="J95" s="15"/>
    </row>
    <row r="96" spans="1:12" ht="15" customHeight="1">
      <c r="A96" s="93"/>
      <c r="B96" s="94"/>
      <c r="C96" s="95"/>
      <c r="D96" s="96"/>
      <c r="E96" s="97"/>
      <c r="J96" s="15"/>
    </row>
    <row r="97" spans="2:2" ht="21">
      <c r="B97" s="94"/>
    </row>
  </sheetData>
  <mergeCells count="18">
    <mergeCell ref="A95:D95"/>
    <mergeCell ref="A91:E91"/>
    <mergeCell ref="F92:G92"/>
    <mergeCell ref="H92:I92"/>
    <mergeCell ref="A93:I93"/>
    <mergeCell ref="A94:D94"/>
    <mergeCell ref="A4:I4"/>
    <mergeCell ref="A90:D90"/>
    <mergeCell ref="F90:G90"/>
    <mergeCell ref="H90:I90"/>
    <mergeCell ref="F91:G91"/>
    <mergeCell ref="H91:I91"/>
    <mergeCell ref="A1:I1"/>
    <mergeCell ref="E2:F2"/>
    <mergeCell ref="G2:H2"/>
    <mergeCell ref="A3:D3"/>
    <mergeCell ref="E3:F3"/>
    <mergeCell ref="G3:H3"/>
  </mergeCells>
  <phoneticPr fontId="20" type="noConversion"/>
  <printOptions horizontalCentered="1"/>
  <pageMargins left="0.39370078740157483" right="0.19685039370078741" top="0.98425196850393704" bottom="0.98425196850393704" header="0.39370078740157483" footer="0.39370078740157483"/>
  <pageSetup paperSize="9" scale="89" firstPageNumber="0" fitToHeight="6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39"/>
  <sheetViews>
    <sheetView topLeftCell="A1820" zoomScaleNormal="100" workbookViewId="0">
      <selection activeCell="K227" sqref="K227"/>
    </sheetView>
  </sheetViews>
  <sheetFormatPr defaultColWidth="9" defaultRowHeight="14.4"/>
  <cols>
    <col min="1" max="1" width="9.59765625" style="15" customWidth="1"/>
    <col min="2" max="2" width="10.59765625" style="15" customWidth="1"/>
    <col min="3" max="3" width="8.59765625" style="15" customWidth="1"/>
    <col min="4" max="4" width="60.59765625" style="15" customWidth="1"/>
    <col min="5" max="5" width="14.59765625" style="15" customWidth="1"/>
    <col min="6" max="6" width="10.59765625" style="15" customWidth="1"/>
    <col min="7" max="7" width="9.59765625" style="15" customWidth="1"/>
    <col min="8" max="10" width="10.59765625" style="15" customWidth="1"/>
    <col min="11" max="11" width="14" style="15" customWidth="1"/>
    <col min="12" max="16384" width="9" style="15"/>
  </cols>
  <sheetData>
    <row r="1" spans="1:10" ht="132" customHeight="1">
      <c r="A1" s="220"/>
      <c r="B1" s="220"/>
      <c r="C1" s="220"/>
      <c r="D1" s="220"/>
      <c r="E1" s="220"/>
      <c r="F1" s="220"/>
      <c r="G1" s="220"/>
      <c r="H1" s="220"/>
      <c r="I1" s="220"/>
      <c r="J1" s="220"/>
    </row>
    <row r="2" spans="1:10" ht="15" customHeight="1">
      <c r="A2" s="248" t="s">
        <v>40</v>
      </c>
      <c r="B2" s="248"/>
      <c r="C2" s="248"/>
      <c r="D2" s="248"/>
      <c r="E2" s="248" t="s">
        <v>1</v>
      </c>
      <c r="F2" s="248"/>
      <c r="G2" s="248" t="s">
        <v>2</v>
      </c>
      <c r="H2" s="248"/>
      <c r="I2" s="248" t="s">
        <v>3</v>
      </c>
      <c r="J2" s="248"/>
    </row>
    <row r="3" spans="1:10" ht="52.5" customHeight="1">
      <c r="A3" s="248" t="str">
        <f>ORCAMENTO!A3</f>
        <v>CONCLUSÃO EMEIF "CAETÉ"</v>
      </c>
      <c r="B3" s="248"/>
      <c r="C3" s="248"/>
      <c r="D3" s="248"/>
      <c r="E3" s="248" t="str">
        <f>ORCAMENTO!C3</f>
        <v>SINAPI - 02/2023 - Pará</v>
      </c>
      <c r="F3" s="248"/>
      <c r="G3" s="76">
        <f>ORCAMENTO!D3</f>
        <v>0.28820000000000001</v>
      </c>
      <c r="H3" s="77"/>
      <c r="I3" s="221" t="str">
        <f>ORCAMENTO!E3</f>
        <v>Desonerado: 
0,00%</v>
      </c>
      <c r="J3" s="221"/>
    </row>
    <row r="4" spans="1:10" ht="18.75" customHeight="1">
      <c r="A4" s="251" t="s">
        <v>40</v>
      </c>
      <c r="B4" s="251"/>
      <c r="C4" s="251"/>
      <c r="D4" s="251"/>
      <c r="E4" s="251"/>
      <c r="F4" s="251"/>
      <c r="G4" s="251"/>
      <c r="H4" s="251"/>
      <c r="I4" s="251"/>
      <c r="J4" s="251"/>
    </row>
    <row r="5" spans="1:10" ht="24" customHeight="1" thickBot="1">
      <c r="A5" s="252" t="s">
        <v>41</v>
      </c>
      <c r="B5" s="252"/>
      <c r="C5" s="252"/>
      <c r="D5" s="252"/>
      <c r="E5" s="252"/>
      <c r="F5" s="252"/>
      <c r="G5" s="252"/>
      <c r="H5" s="252"/>
      <c r="I5" s="252"/>
      <c r="J5" s="252"/>
    </row>
    <row r="6" spans="1:10" ht="18" customHeight="1" thickTop="1">
      <c r="A6" s="43" t="s">
        <v>22</v>
      </c>
      <c r="B6" s="44" t="s">
        <v>16</v>
      </c>
      <c r="C6" s="43" t="s">
        <v>17</v>
      </c>
      <c r="D6" s="43" t="s">
        <v>6</v>
      </c>
      <c r="E6" s="256" t="s">
        <v>42</v>
      </c>
      <c r="F6" s="256"/>
      <c r="G6" s="45" t="s">
        <v>18</v>
      </c>
      <c r="H6" s="44" t="s">
        <v>19</v>
      </c>
      <c r="I6" s="44" t="s">
        <v>20</v>
      </c>
      <c r="J6" s="44" t="s">
        <v>7</v>
      </c>
    </row>
    <row r="7" spans="1:10" ht="20.25" customHeight="1">
      <c r="A7" s="69" t="s">
        <v>43</v>
      </c>
      <c r="B7" s="70" t="s">
        <v>336</v>
      </c>
      <c r="C7" s="69" t="s">
        <v>26</v>
      </c>
      <c r="D7" s="69" t="s">
        <v>590</v>
      </c>
      <c r="E7" s="250" t="s">
        <v>44</v>
      </c>
      <c r="F7" s="250"/>
      <c r="G7" s="71" t="s">
        <v>24</v>
      </c>
      <c r="H7" s="72">
        <v>1</v>
      </c>
      <c r="I7" s="73">
        <v>393.07</v>
      </c>
      <c r="J7" s="73">
        <v>393.07</v>
      </c>
    </row>
    <row r="8" spans="1:10" ht="27" customHeight="1">
      <c r="A8" s="28" t="s">
        <v>52</v>
      </c>
      <c r="B8" s="29" t="s">
        <v>76</v>
      </c>
      <c r="C8" s="28" t="s">
        <v>26</v>
      </c>
      <c r="D8" s="28" t="s">
        <v>77</v>
      </c>
      <c r="E8" s="254" t="s">
        <v>55</v>
      </c>
      <c r="F8" s="254"/>
      <c r="G8" s="30" t="s">
        <v>56</v>
      </c>
      <c r="H8" s="31">
        <v>1</v>
      </c>
      <c r="I8" s="32">
        <v>23.48</v>
      </c>
      <c r="J8" s="32">
        <v>23.48</v>
      </c>
    </row>
    <row r="9" spans="1:10" ht="27" customHeight="1">
      <c r="A9" s="28" t="s">
        <v>52</v>
      </c>
      <c r="B9" s="29" t="s">
        <v>53</v>
      </c>
      <c r="C9" s="28" t="s">
        <v>26</v>
      </c>
      <c r="D9" s="28" t="s">
        <v>54</v>
      </c>
      <c r="E9" s="254" t="s">
        <v>55</v>
      </c>
      <c r="F9" s="254"/>
      <c r="G9" s="30" t="s">
        <v>56</v>
      </c>
      <c r="H9" s="31">
        <v>2</v>
      </c>
      <c r="I9" s="32">
        <v>19.11</v>
      </c>
      <c r="J9" s="32">
        <v>38.22</v>
      </c>
    </row>
    <row r="10" spans="1:10" ht="27" customHeight="1">
      <c r="A10" s="28" t="s">
        <v>52</v>
      </c>
      <c r="B10" s="29" t="s">
        <v>301</v>
      </c>
      <c r="C10" s="28" t="s">
        <v>26</v>
      </c>
      <c r="D10" s="28" t="s">
        <v>464</v>
      </c>
      <c r="E10" s="254" t="s">
        <v>65</v>
      </c>
      <c r="F10" s="254"/>
      <c r="G10" s="30" t="s">
        <v>28</v>
      </c>
      <c r="H10" s="31">
        <v>0.01</v>
      </c>
      <c r="I10" s="32">
        <v>529.98</v>
      </c>
      <c r="J10" s="32">
        <v>5.29</v>
      </c>
    </row>
    <row r="11" spans="1:10" ht="27" customHeight="1">
      <c r="A11" s="21" t="s">
        <v>45</v>
      </c>
      <c r="B11" s="22" t="s">
        <v>266</v>
      </c>
      <c r="C11" s="21" t="s">
        <v>26</v>
      </c>
      <c r="D11" s="21" t="s">
        <v>465</v>
      </c>
      <c r="E11" s="257" t="s">
        <v>46</v>
      </c>
      <c r="F11" s="257"/>
      <c r="G11" s="23" t="s">
        <v>30</v>
      </c>
      <c r="H11" s="24">
        <v>1</v>
      </c>
      <c r="I11" s="25">
        <v>6.76</v>
      </c>
      <c r="J11" s="25">
        <v>6.76</v>
      </c>
    </row>
    <row r="12" spans="1:10" ht="27" customHeight="1">
      <c r="A12" s="21" t="s">
        <v>45</v>
      </c>
      <c r="B12" s="22" t="s">
        <v>271</v>
      </c>
      <c r="C12" s="21" t="s">
        <v>26</v>
      </c>
      <c r="D12" s="21" t="s">
        <v>673</v>
      </c>
      <c r="E12" s="257" t="s">
        <v>46</v>
      </c>
      <c r="F12" s="257"/>
      <c r="G12" s="23" t="s">
        <v>30</v>
      </c>
      <c r="H12" s="24">
        <v>4</v>
      </c>
      <c r="I12" s="25">
        <v>10.81</v>
      </c>
      <c r="J12" s="25">
        <v>43.24</v>
      </c>
    </row>
    <row r="13" spans="1:10" ht="27" customHeight="1">
      <c r="A13" s="21" t="s">
        <v>45</v>
      </c>
      <c r="B13" s="22" t="s">
        <v>466</v>
      </c>
      <c r="C13" s="21" t="s">
        <v>26</v>
      </c>
      <c r="D13" s="21" t="s">
        <v>674</v>
      </c>
      <c r="E13" s="257" t="s">
        <v>46</v>
      </c>
      <c r="F13" s="257"/>
      <c r="G13" s="23" t="s">
        <v>24</v>
      </c>
      <c r="H13" s="24">
        <v>1</v>
      </c>
      <c r="I13" s="25">
        <v>273.51</v>
      </c>
      <c r="J13" s="25">
        <v>273.51</v>
      </c>
    </row>
    <row r="14" spans="1:10" ht="21" customHeight="1">
      <c r="A14" s="21" t="s">
        <v>45</v>
      </c>
      <c r="B14" s="22" t="s">
        <v>467</v>
      </c>
      <c r="C14" s="21" t="s">
        <v>26</v>
      </c>
      <c r="D14" s="21" t="s">
        <v>468</v>
      </c>
      <c r="E14" s="257" t="s">
        <v>46</v>
      </c>
      <c r="F14" s="257"/>
      <c r="G14" s="23" t="s">
        <v>59</v>
      </c>
      <c r="H14" s="24">
        <v>0.11</v>
      </c>
      <c r="I14" s="25">
        <v>23.45</v>
      </c>
      <c r="J14" s="25">
        <v>2.57</v>
      </c>
    </row>
    <row r="15" spans="1:10" ht="27.6">
      <c r="A15" s="26"/>
      <c r="B15" s="26"/>
      <c r="C15" s="26"/>
      <c r="D15" s="26"/>
      <c r="E15" s="26" t="s">
        <v>47</v>
      </c>
      <c r="F15" s="27">
        <v>40.78</v>
      </c>
      <c r="G15" s="26" t="s">
        <v>48</v>
      </c>
      <c r="H15" s="27">
        <v>0</v>
      </c>
      <c r="I15" s="26" t="s">
        <v>49</v>
      </c>
      <c r="J15" s="27">
        <v>40.78</v>
      </c>
    </row>
    <row r="16" spans="1:10" ht="15" customHeight="1" thickBot="1">
      <c r="A16" s="55"/>
      <c r="B16" s="55"/>
      <c r="C16" s="55"/>
      <c r="D16" s="55"/>
      <c r="E16" s="55" t="s">
        <v>50</v>
      </c>
      <c r="F16" s="54">
        <v>113.28</v>
      </c>
      <c r="G16" s="55"/>
      <c r="H16" s="255" t="s">
        <v>51</v>
      </c>
      <c r="I16" s="255"/>
      <c r="J16" s="54">
        <v>506.35</v>
      </c>
    </row>
    <row r="17" spans="1:10" ht="18" customHeight="1" thickTop="1">
      <c r="A17" s="40" t="s">
        <v>25</v>
      </c>
      <c r="B17" s="41" t="s">
        <v>16</v>
      </c>
      <c r="C17" s="40" t="s">
        <v>17</v>
      </c>
      <c r="D17" s="40" t="s">
        <v>6</v>
      </c>
      <c r="E17" s="253" t="s">
        <v>42</v>
      </c>
      <c r="F17" s="253"/>
      <c r="G17" s="42" t="s">
        <v>18</v>
      </c>
      <c r="H17" s="41" t="s">
        <v>19</v>
      </c>
      <c r="I17" s="41" t="s">
        <v>20</v>
      </c>
      <c r="J17" s="41" t="s">
        <v>7</v>
      </c>
    </row>
    <row r="18" spans="1:10" ht="20.25" customHeight="1">
      <c r="A18" s="69" t="s">
        <v>43</v>
      </c>
      <c r="B18" s="70" t="s">
        <v>591</v>
      </c>
      <c r="C18" s="69" t="s">
        <v>26</v>
      </c>
      <c r="D18" s="69" t="s">
        <v>592</v>
      </c>
      <c r="E18" s="250" t="s">
        <v>44</v>
      </c>
      <c r="F18" s="250"/>
      <c r="G18" s="71" t="s">
        <v>24</v>
      </c>
      <c r="H18" s="72">
        <v>1</v>
      </c>
      <c r="I18" s="73">
        <v>892.71</v>
      </c>
      <c r="J18" s="73">
        <v>892.71</v>
      </c>
    </row>
    <row r="19" spans="1:10" ht="27" customHeight="1">
      <c r="A19" s="28" t="s">
        <v>52</v>
      </c>
      <c r="B19" s="29" t="s">
        <v>683</v>
      </c>
      <c r="C19" s="28" t="s">
        <v>26</v>
      </c>
      <c r="D19" s="28" t="s">
        <v>684</v>
      </c>
      <c r="E19" s="254" t="s">
        <v>65</v>
      </c>
      <c r="F19" s="254"/>
      <c r="G19" s="30" t="s">
        <v>28</v>
      </c>
      <c r="H19" s="31">
        <v>4.1700000000000001E-2</v>
      </c>
      <c r="I19" s="32">
        <v>968</v>
      </c>
      <c r="J19" s="32">
        <v>40.36</v>
      </c>
    </row>
    <row r="20" spans="1:10" ht="27" customHeight="1">
      <c r="A20" s="28" t="s">
        <v>52</v>
      </c>
      <c r="B20" s="29" t="s">
        <v>38</v>
      </c>
      <c r="C20" s="28" t="s">
        <v>26</v>
      </c>
      <c r="D20" s="28" t="s">
        <v>39</v>
      </c>
      <c r="E20" s="254" t="s">
        <v>104</v>
      </c>
      <c r="F20" s="254"/>
      <c r="G20" s="30" t="s">
        <v>24</v>
      </c>
      <c r="H20" s="31">
        <v>5.0648999999999997</v>
      </c>
      <c r="I20" s="32">
        <v>16.93</v>
      </c>
      <c r="J20" s="32">
        <v>85.74</v>
      </c>
    </row>
    <row r="21" spans="1:10" ht="40.5" customHeight="1">
      <c r="A21" s="28" t="s">
        <v>52</v>
      </c>
      <c r="B21" s="29" t="s">
        <v>469</v>
      </c>
      <c r="C21" s="28" t="s">
        <v>26</v>
      </c>
      <c r="D21" s="28" t="s">
        <v>470</v>
      </c>
      <c r="E21" s="254" t="s">
        <v>118</v>
      </c>
      <c r="F21" s="254"/>
      <c r="G21" s="30" t="s">
        <v>30</v>
      </c>
      <c r="H21" s="31">
        <v>0.13250000000000001</v>
      </c>
      <c r="I21" s="32">
        <v>2.92</v>
      </c>
      <c r="J21" s="32">
        <v>0.38</v>
      </c>
    </row>
    <row r="22" spans="1:10" ht="40.5" customHeight="1">
      <c r="A22" s="28" t="s">
        <v>52</v>
      </c>
      <c r="B22" s="29" t="s">
        <v>687</v>
      </c>
      <c r="C22" s="28" t="s">
        <v>26</v>
      </c>
      <c r="D22" s="28" t="s">
        <v>688</v>
      </c>
      <c r="E22" s="254" t="s">
        <v>118</v>
      </c>
      <c r="F22" s="254"/>
      <c r="G22" s="30" t="s">
        <v>30</v>
      </c>
      <c r="H22" s="31">
        <v>0.17219999999999999</v>
      </c>
      <c r="I22" s="32">
        <v>1.48</v>
      </c>
      <c r="J22" s="32">
        <v>0.25</v>
      </c>
    </row>
    <row r="23" spans="1:10" ht="27" customHeight="1">
      <c r="A23" s="28" t="s">
        <v>52</v>
      </c>
      <c r="B23" s="29" t="s">
        <v>359</v>
      </c>
      <c r="C23" s="28" t="s">
        <v>26</v>
      </c>
      <c r="D23" s="28" t="s">
        <v>706</v>
      </c>
      <c r="E23" s="254" t="s">
        <v>101</v>
      </c>
      <c r="F23" s="254"/>
      <c r="G23" s="30" t="s">
        <v>24</v>
      </c>
      <c r="H23" s="31">
        <v>0.153</v>
      </c>
      <c r="I23" s="32">
        <v>457.96</v>
      </c>
      <c r="J23" s="32">
        <v>70.06</v>
      </c>
    </row>
    <row r="24" spans="1:10" ht="40.5" customHeight="1">
      <c r="A24" s="28" t="s">
        <v>52</v>
      </c>
      <c r="B24" s="29" t="s">
        <v>115</v>
      </c>
      <c r="C24" s="28" t="s">
        <v>26</v>
      </c>
      <c r="D24" s="28" t="s">
        <v>116</v>
      </c>
      <c r="E24" s="254" t="s">
        <v>79</v>
      </c>
      <c r="F24" s="254"/>
      <c r="G24" s="30" t="s">
        <v>30</v>
      </c>
      <c r="H24" s="31">
        <v>6.6199999999999995E-2</v>
      </c>
      <c r="I24" s="32">
        <v>8.27</v>
      </c>
      <c r="J24" s="32">
        <v>0.54</v>
      </c>
    </row>
    <row r="25" spans="1:10" ht="40.5" customHeight="1">
      <c r="A25" s="28" t="s">
        <v>52</v>
      </c>
      <c r="B25" s="29" t="s">
        <v>471</v>
      </c>
      <c r="C25" s="28" t="s">
        <v>26</v>
      </c>
      <c r="D25" s="28" t="s">
        <v>472</v>
      </c>
      <c r="E25" s="254" t="s">
        <v>79</v>
      </c>
      <c r="F25" s="254"/>
      <c r="G25" s="30" t="s">
        <v>30</v>
      </c>
      <c r="H25" s="31">
        <v>0.13250000000000001</v>
      </c>
      <c r="I25" s="32">
        <v>10.1</v>
      </c>
      <c r="J25" s="32">
        <v>1.33</v>
      </c>
    </row>
    <row r="26" spans="1:10" ht="40.5" customHeight="1">
      <c r="A26" s="28" t="s">
        <v>52</v>
      </c>
      <c r="B26" s="29" t="s">
        <v>473</v>
      </c>
      <c r="C26" s="28" t="s">
        <v>26</v>
      </c>
      <c r="D26" s="28" t="s">
        <v>474</v>
      </c>
      <c r="E26" s="254" t="s">
        <v>79</v>
      </c>
      <c r="F26" s="254"/>
      <c r="G26" s="30" t="s">
        <v>30</v>
      </c>
      <c r="H26" s="31">
        <v>0.17219999999999999</v>
      </c>
      <c r="I26" s="32">
        <v>11.01</v>
      </c>
      <c r="J26" s="32">
        <v>1.89</v>
      </c>
    </row>
    <row r="27" spans="1:10" ht="40.5" customHeight="1">
      <c r="A27" s="28" t="s">
        <v>52</v>
      </c>
      <c r="B27" s="29" t="s">
        <v>32</v>
      </c>
      <c r="C27" s="28" t="s">
        <v>26</v>
      </c>
      <c r="D27" s="28" t="s">
        <v>33</v>
      </c>
      <c r="E27" s="254" t="s">
        <v>79</v>
      </c>
      <c r="F27" s="254"/>
      <c r="G27" s="30" t="s">
        <v>30</v>
      </c>
      <c r="H27" s="31">
        <v>0.67549999999999999</v>
      </c>
      <c r="I27" s="32">
        <v>2.82</v>
      </c>
      <c r="J27" s="32">
        <v>1.9</v>
      </c>
    </row>
    <row r="28" spans="1:10" ht="40.5" customHeight="1">
      <c r="A28" s="28" t="s">
        <v>52</v>
      </c>
      <c r="B28" s="29" t="s">
        <v>295</v>
      </c>
      <c r="C28" s="28" t="s">
        <v>26</v>
      </c>
      <c r="D28" s="28" t="s">
        <v>707</v>
      </c>
      <c r="E28" s="254" t="s">
        <v>79</v>
      </c>
      <c r="F28" s="254"/>
      <c r="G28" s="30" t="s">
        <v>31</v>
      </c>
      <c r="H28" s="31">
        <v>6.6199999999999995E-2</v>
      </c>
      <c r="I28" s="32">
        <v>42.86</v>
      </c>
      <c r="J28" s="32">
        <v>2.83</v>
      </c>
    </row>
    <row r="29" spans="1:10" ht="40.5" customHeight="1">
      <c r="A29" s="28" t="s">
        <v>52</v>
      </c>
      <c r="B29" s="29" t="s">
        <v>368</v>
      </c>
      <c r="C29" s="28" t="s">
        <v>26</v>
      </c>
      <c r="D29" s="28" t="s">
        <v>692</v>
      </c>
      <c r="E29" s="254" t="s">
        <v>267</v>
      </c>
      <c r="F29" s="254"/>
      <c r="G29" s="30" t="s">
        <v>24</v>
      </c>
      <c r="H29" s="31">
        <v>1.7192000000000001</v>
      </c>
      <c r="I29" s="32">
        <v>21.63</v>
      </c>
      <c r="J29" s="32">
        <v>37.18</v>
      </c>
    </row>
    <row r="30" spans="1:10" ht="27" customHeight="1">
      <c r="A30" s="28" t="s">
        <v>52</v>
      </c>
      <c r="B30" s="29" t="s">
        <v>302</v>
      </c>
      <c r="C30" s="28" t="s">
        <v>26</v>
      </c>
      <c r="D30" s="28" t="s">
        <v>693</v>
      </c>
      <c r="E30" s="254" t="s">
        <v>86</v>
      </c>
      <c r="F30" s="254"/>
      <c r="G30" s="30" t="s">
        <v>28</v>
      </c>
      <c r="H30" s="31">
        <v>4.0399999999999998E-2</v>
      </c>
      <c r="I30" s="32">
        <v>75.61</v>
      </c>
      <c r="J30" s="32">
        <v>3.05</v>
      </c>
    </row>
    <row r="31" spans="1:10" ht="40.5" customHeight="1">
      <c r="A31" s="28" t="s">
        <v>52</v>
      </c>
      <c r="B31" s="29" t="s">
        <v>476</v>
      </c>
      <c r="C31" s="28" t="s">
        <v>26</v>
      </c>
      <c r="D31" s="28" t="s">
        <v>694</v>
      </c>
      <c r="E31" s="254" t="s">
        <v>267</v>
      </c>
      <c r="F31" s="254"/>
      <c r="G31" s="30" t="s">
        <v>24</v>
      </c>
      <c r="H31" s="31">
        <v>1.7192000000000001</v>
      </c>
      <c r="I31" s="32">
        <v>72.2</v>
      </c>
      <c r="J31" s="32">
        <v>124.12</v>
      </c>
    </row>
    <row r="32" spans="1:10" ht="40.5" customHeight="1">
      <c r="A32" s="28" t="s">
        <v>52</v>
      </c>
      <c r="B32" s="29" t="s">
        <v>695</v>
      </c>
      <c r="C32" s="28" t="s">
        <v>26</v>
      </c>
      <c r="D32" s="28" t="s">
        <v>696</v>
      </c>
      <c r="E32" s="254" t="s">
        <v>101</v>
      </c>
      <c r="F32" s="254"/>
      <c r="G32" s="30" t="s">
        <v>24</v>
      </c>
      <c r="H32" s="31">
        <v>6.6199999999999995E-2</v>
      </c>
      <c r="I32" s="32">
        <v>427.79</v>
      </c>
      <c r="J32" s="32">
        <v>28.31</v>
      </c>
    </row>
    <row r="33" spans="1:10" ht="27" customHeight="1">
      <c r="A33" s="28" t="s">
        <v>52</v>
      </c>
      <c r="B33" s="29" t="s">
        <v>697</v>
      </c>
      <c r="C33" s="28" t="s">
        <v>26</v>
      </c>
      <c r="D33" s="28" t="s">
        <v>698</v>
      </c>
      <c r="E33" s="254" t="s">
        <v>65</v>
      </c>
      <c r="F33" s="254"/>
      <c r="G33" s="30" t="s">
        <v>24</v>
      </c>
      <c r="H33" s="31">
        <v>9.2999999999999992E-3</v>
      </c>
      <c r="I33" s="32">
        <v>22.65</v>
      </c>
      <c r="J33" s="32">
        <v>0.21</v>
      </c>
    </row>
    <row r="34" spans="1:10" ht="27" customHeight="1">
      <c r="A34" s="28" t="s">
        <v>52</v>
      </c>
      <c r="B34" s="29" t="s">
        <v>477</v>
      </c>
      <c r="C34" s="28" t="s">
        <v>26</v>
      </c>
      <c r="D34" s="28" t="s">
        <v>699</v>
      </c>
      <c r="E34" s="254" t="s">
        <v>65</v>
      </c>
      <c r="F34" s="254"/>
      <c r="G34" s="30" t="s">
        <v>24</v>
      </c>
      <c r="H34" s="31">
        <v>1.5109999999999999</v>
      </c>
      <c r="I34" s="32">
        <v>37.770000000000003</v>
      </c>
      <c r="J34" s="32">
        <v>57.07</v>
      </c>
    </row>
    <row r="35" spans="1:10" ht="40.5" customHeight="1">
      <c r="A35" s="28" t="s">
        <v>52</v>
      </c>
      <c r="B35" s="29" t="s">
        <v>478</v>
      </c>
      <c r="C35" s="28" t="s">
        <v>26</v>
      </c>
      <c r="D35" s="28" t="s">
        <v>479</v>
      </c>
      <c r="E35" s="254" t="s">
        <v>79</v>
      </c>
      <c r="F35" s="254"/>
      <c r="G35" s="30" t="s">
        <v>31</v>
      </c>
      <c r="H35" s="31">
        <v>0.13250000000000001</v>
      </c>
      <c r="I35" s="32">
        <v>23.07</v>
      </c>
      <c r="J35" s="32">
        <v>3.05</v>
      </c>
    </row>
    <row r="36" spans="1:10" ht="27" customHeight="1">
      <c r="A36" s="28" t="s">
        <v>52</v>
      </c>
      <c r="B36" s="29" t="s">
        <v>700</v>
      </c>
      <c r="C36" s="28" t="s">
        <v>26</v>
      </c>
      <c r="D36" s="28" t="s">
        <v>701</v>
      </c>
      <c r="E36" s="254" t="s">
        <v>86</v>
      </c>
      <c r="F36" s="254"/>
      <c r="G36" s="30" t="s">
        <v>28</v>
      </c>
      <c r="H36" s="31">
        <v>1.06E-2</v>
      </c>
      <c r="I36" s="32">
        <v>45.85</v>
      </c>
      <c r="J36" s="32">
        <v>0.48</v>
      </c>
    </row>
    <row r="37" spans="1:10" ht="40.5" customHeight="1">
      <c r="A37" s="28" t="s">
        <v>52</v>
      </c>
      <c r="B37" s="29" t="s">
        <v>480</v>
      </c>
      <c r="C37" s="28" t="s">
        <v>26</v>
      </c>
      <c r="D37" s="28" t="s">
        <v>481</v>
      </c>
      <c r="E37" s="254" t="s">
        <v>79</v>
      </c>
      <c r="F37" s="254"/>
      <c r="G37" s="30" t="s">
        <v>31</v>
      </c>
      <c r="H37" s="31">
        <v>6.6199999999999995E-2</v>
      </c>
      <c r="I37" s="32">
        <v>154.62</v>
      </c>
      <c r="J37" s="32">
        <v>10.23</v>
      </c>
    </row>
    <row r="38" spans="1:10" ht="27" customHeight="1">
      <c r="A38" s="28" t="s">
        <v>52</v>
      </c>
      <c r="B38" s="29" t="s">
        <v>482</v>
      </c>
      <c r="C38" s="28" t="s">
        <v>26</v>
      </c>
      <c r="D38" s="28" t="s">
        <v>483</v>
      </c>
      <c r="E38" s="254" t="s">
        <v>44</v>
      </c>
      <c r="F38" s="254"/>
      <c r="G38" s="30" t="s">
        <v>24</v>
      </c>
      <c r="H38" s="31">
        <v>0.51359999999999995</v>
      </c>
      <c r="I38" s="32">
        <v>138.51</v>
      </c>
      <c r="J38" s="32">
        <v>71.13</v>
      </c>
    </row>
    <row r="39" spans="1:10" ht="27" customHeight="1">
      <c r="A39" s="28" t="s">
        <v>52</v>
      </c>
      <c r="B39" s="29" t="s">
        <v>484</v>
      </c>
      <c r="C39" s="28" t="s">
        <v>26</v>
      </c>
      <c r="D39" s="28" t="s">
        <v>485</v>
      </c>
      <c r="E39" s="254" t="s">
        <v>44</v>
      </c>
      <c r="F39" s="254"/>
      <c r="G39" s="30" t="s">
        <v>24</v>
      </c>
      <c r="H39" s="31">
        <v>0.59109999999999996</v>
      </c>
      <c r="I39" s="32">
        <v>141.41</v>
      </c>
      <c r="J39" s="32">
        <v>83.58</v>
      </c>
    </row>
    <row r="40" spans="1:10" ht="27" customHeight="1">
      <c r="A40" s="28" t="s">
        <v>52</v>
      </c>
      <c r="B40" s="29" t="s">
        <v>486</v>
      </c>
      <c r="C40" s="28" t="s">
        <v>26</v>
      </c>
      <c r="D40" s="28" t="s">
        <v>487</v>
      </c>
      <c r="E40" s="254" t="s">
        <v>44</v>
      </c>
      <c r="F40" s="254"/>
      <c r="G40" s="30" t="s">
        <v>24</v>
      </c>
      <c r="H40" s="31">
        <v>0.80230000000000001</v>
      </c>
      <c r="I40" s="32">
        <v>166.92</v>
      </c>
      <c r="J40" s="32">
        <v>133.91</v>
      </c>
    </row>
    <row r="41" spans="1:10" ht="27" customHeight="1">
      <c r="A41" s="28" t="s">
        <v>52</v>
      </c>
      <c r="B41" s="29" t="s">
        <v>488</v>
      </c>
      <c r="C41" s="28" t="s">
        <v>26</v>
      </c>
      <c r="D41" s="28" t="s">
        <v>489</v>
      </c>
      <c r="E41" s="254" t="s">
        <v>44</v>
      </c>
      <c r="F41" s="254"/>
      <c r="G41" s="30" t="s">
        <v>24</v>
      </c>
      <c r="H41" s="31">
        <v>0.62549999999999994</v>
      </c>
      <c r="I41" s="32">
        <v>214.09</v>
      </c>
      <c r="J41" s="32">
        <v>133.91</v>
      </c>
    </row>
    <row r="42" spans="1:10" ht="27" customHeight="1">
      <c r="A42" s="28" t="s">
        <v>45</v>
      </c>
      <c r="B42" s="29" t="s">
        <v>708</v>
      </c>
      <c r="C42" s="28" t="s">
        <v>26</v>
      </c>
      <c r="D42" s="28" t="s">
        <v>709</v>
      </c>
      <c r="E42" s="254" t="s">
        <v>46</v>
      </c>
      <c r="F42" s="254"/>
      <c r="G42" s="30" t="s">
        <v>31</v>
      </c>
      <c r="H42" s="31">
        <v>6.6199999999999995E-2</v>
      </c>
      <c r="I42" s="32">
        <v>18.239999999999998</v>
      </c>
      <c r="J42" s="32">
        <v>1.2</v>
      </c>
    </row>
    <row r="43" spans="1:10" ht="27.6">
      <c r="A43" s="26"/>
      <c r="B43" s="26"/>
      <c r="C43" s="26"/>
      <c r="D43" s="26"/>
      <c r="E43" s="26" t="s">
        <v>47</v>
      </c>
      <c r="F43" s="27">
        <v>131.34</v>
      </c>
      <c r="G43" s="26" t="s">
        <v>48</v>
      </c>
      <c r="H43" s="27">
        <v>0</v>
      </c>
      <c r="I43" s="26" t="s">
        <v>49</v>
      </c>
      <c r="J43" s="27">
        <v>131.34</v>
      </c>
    </row>
    <row r="44" spans="1:10" ht="15" customHeight="1" thickBot="1">
      <c r="A44" s="55"/>
      <c r="B44" s="55"/>
      <c r="C44" s="55"/>
      <c r="D44" s="55"/>
      <c r="E44" s="55" t="s">
        <v>50</v>
      </c>
      <c r="F44" s="54">
        <v>257.27</v>
      </c>
      <c r="G44" s="55"/>
      <c r="H44" s="255" t="s">
        <v>51</v>
      </c>
      <c r="I44" s="255"/>
      <c r="J44" s="54">
        <v>1156.3900000000001</v>
      </c>
    </row>
    <row r="45" spans="1:10" ht="18" customHeight="1" thickTop="1">
      <c r="A45" s="40" t="s">
        <v>27</v>
      </c>
      <c r="B45" s="41" t="s">
        <v>16</v>
      </c>
      <c r="C45" s="40" t="s">
        <v>17</v>
      </c>
      <c r="D45" s="40" t="s">
        <v>6</v>
      </c>
      <c r="E45" s="253" t="s">
        <v>42</v>
      </c>
      <c r="F45" s="253"/>
      <c r="G45" s="42" t="s">
        <v>18</v>
      </c>
      <c r="H45" s="41" t="s">
        <v>19</v>
      </c>
      <c r="I45" s="41" t="s">
        <v>20</v>
      </c>
      <c r="J45" s="41" t="s">
        <v>7</v>
      </c>
    </row>
    <row r="46" spans="1:10" ht="21" customHeight="1">
      <c r="A46" s="69" t="s">
        <v>43</v>
      </c>
      <c r="B46" s="70" t="s">
        <v>894</v>
      </c>
      <c r="C46" s="69" t="s">
        <v>23</v>
      </c>
      <c r="D46" s="69" t="s">
        <v>895</v>
      </c>
      <c r="E46" s="250" t="s">
        <v>78</v>
      </c>
      <c r="F46" s="250"/>
      <c r="G46" s="71" t="s">
        <v>31</v>
      </c>
      <c r="H46" s="72">
        <v>1</v>
      </c>
      <c r="I46" s="73">
        <v>49730</v>
      </c>
      <c r="J46" s="73">
        <v>49730</v>
      </c>
    </row>
    <row r="47" spans="1:10" ht="21" customHeight="1">
      <c r="A47" s="21" t="s">
        <v>45</v>
      </c>
      <c r="B47" s="22" t="s">
        <v>896</v>
      </c>
      <c r="C47" s="21" t="s">
        <v>23</v>
      </c>
      <c r="D47" s="21" t="s">
        <v>897</v>
      </c>
      <c r="E47" s="257" t="s">
        <v>261</v>
      </c>
      <c r="F47" s="257"/>
      <c r="G47" s="23" t="s">
        <v>898</v>
      </c>
      <c r="H47" s="24">
        <v>100</v>
      </c>
      <c r="I47" s="25">
        <v>497.3</v>
      </c>
      <c r="J47" s="25">
        <v>49730</v>
      </c>
    </row>
    <row r="48" spans="1:10" ht="27.6">
      <c r="A48" s="26"/>
      <c r="B48" s="26"/>
      <c r="C48" s="26"/>
      <c r="D48" s="26"/>
      <c r="E48" s="26" t="s">
        <v>47</v>
      </c>
      <c r="F48" s="27">
        <v>0</v>
      </c>
      <c r="G48" s="26" t="s">
        <v>48</v>
      </c>
      <c r="H48" s="27">
        <v>0</v>
      </c>
      <c r="I48" s="26" t="s">
        <v>49</v>
      </c>
      <c r="J48" s="27">
        <v>0</v>
      </c>
    </row>
    <row r="49" spans="1:10" ht="15" customHeight="1" thickBot="1">
      <c r="A49" s="55"/>
      <c r="B49" s="55"/>
      <c r="C49" s="55"/>
      <c r="D49" s="55"/>
      <c r="E49" s="55" t="s">
        <v>50</v>
      </c>
      <c r="F49" s="54">
        <v>14332.18</v>
      </c>
      <c r="G49" s="55"/>
      <c r="H49" s="255" t="s">
        <v>51</v>
      </c>
      <c r="I49" s="255"/>
      <c r="J49" s="54">
        <v>64062.18</v>
      </c>
    </row>
    <row r="50" spans="1:10" ht="18" customHeight="1" thickTop="1">
      <c r="A50" s="40" t="s">
        <v>29</v>
      </c>
      <c r="B50" s="41" t="s">
        <v>16</v>
      </c>
      <c r="C50" s="40" t="s">
        <v>17</v>
      </c>
      <c r="D50" s="40" t="s">
        <v>6</v>
      </c>
      <c r="E50" s="253" t="s">
        <v>42</v>
      </c>
      <c r="F50" s="253"/>
      <c r="G50" s="42" t="s">
        <v>18</v>
      </c>
      <c r="H50" s="41" t="s">
        <v>19</v>
      </c>
      <c r="I50" s="41" t="s">
        <v>20</v>
      </c>
      <c r="J50" s="41" t="s">
        <v>7</v>
      </c>
    </row>
    <row r="51" spans="1:10" ht="21" customHeight="1">
      <c r="A51" s="69" t="s">
        <v>43</v>
      </c>
      <c r="B51" s="70" t="s">
        <v>899</v>
      </c>
      <c r="C51" s="69" t="s">
        <v>23</v>
      </c>
      <c r="D51" s="69" t="s">
        <v>900</v>
      </c>
      <c r="E51" s="250" t="s">
        <v>901</v>
      </c>
      <c r="F51" s="250"/>
      <c r="G51" s="71" t="s">
        <v>902</v>
      </c>
      <c r="H51" s="72">
        <v>1</v>
      </c>
      <c r="I51" s="73">
        <v>8171.23</v>
      </c>
      <c r="J51" s="73">
        <v>8171.23</v>
      </c>
    </row>
    <row r="52" spans="1:10" ht="21" customHeight="1">
      <c r="A52" s="21" t="s">
        <v>45</v>
      </c>
      <c r="B52" s="22" t="s">
        <v>903</v>
      </c>
      <c r="C52" s="21" t="s">
        <v>78</v>
      </c>
      <c r="D52" s="21" t="s">
        <v>904</v>
      </c>
      <c r="E52" s="257" t="s">
        <v>905</v>
      </c>
      <c r="F52" s="257"/>
      <c r="G52" s="23" t="s">
        <v>906</v>
      </c>
      <c r="H52" s="24">
        <v>0.2</v>
      </c>
      <c r="I52" s="25">
        <v>16359.72</v>
      </c>
      <c r="J52" s="25">
        <v>3271.94</v>
      </c>
    </row>
    <row r="53" spans="1:10" ht="21" customHeight="1">
      <c r="A53" s="21" t="s">
        <v>45</v>
      </c>
      <c r="B53" s="22" t="s">
        <v>907</v>
      </c>
      <c r="C53" s="21" t="s">
        <v>78</v>
      </c>
      <c r="D53" s="21" t="s">
        <v>908</v>
      </c>
      <c r="E53" s="257" t="s">
        <v>905</v>
      </c>
      <c r="F53" s="257"/>
      <c r="G53" s="23" t="s">
        <v>906</v>
      </c>
      <c r="H53" s="24">
        <v>1</v>
      </c>
      <c r="I53" s="25">
        <v>4899.29</v>
      </c>
      <c r="J53" s="25">
        <v>4899.29</v>
      </c>
    </row>
    <row r="54" spans="1:10" ht="27.6">
      <c r="A54" s="26"/>
      <c r="B54" s="26"/>
      <c r="C54" s="26"/>
      <c r="D54" s="26"/>
      <c r="E54" s="26" t="s">
        <v>47</v>
      </c>
      <c r="F54" s="27">
        <v>8215.6</v>
      </c>
      <c r="G54" s="26" t="s">
        <v>48</v>
      </c>
      <c r="H54" s="27">
        <v>0</v>
      </c>
      <c r="I54" s="26" t="s">
        <v>49</v>
      </c>
      <c r="J54" s="27">
        <v>8215.6</v>
      </c>
    </row>
    <row r="55" spans="1:10" ht="15" customHeight="1" thickBot="1">
      <c r="A55" s="55"/>
      <c r="B55" s="55"/>
      <c r="C55" s="55"/>
      <c r="D55" s="55"/>
      <c r="E55" s="55" t="s">
        <v>50</v>
      </c>
      <c r="F55" s="54">
        <v>2354.94</v>
      </c>
      <c r="G55" s="55"/>
      <c r="H55" s="255" t="s">
        <v>51</v>
      </c>
      <c r="I55" s="255"/>
      <c r="J55" s="54">
        <v>10583.33</v>
      </c>
    </row>
    <row r="56" spans="1:10" ht="18" customHeight="1" thickTop="1">
      <c r="A56" s="40" t="s">
        <v>265</v>
      </c>
      <c r="B56" s="41" t="s">
        <v>16</v>
      </c>
      <c r="C56" s="40" t="s">
        <v>17</v>
      </c>
      <c r="D56" s="40" t="s">
        <v>6</v>
      </c>
      <c r="E56" s="253" t="s">
        <v>42</v>
      </c>
      <c r="F56" s="253"/>
      <c r="G56" s="42" t="s">
        <v>18</v>
      </c>
      <c r="H56" s="41" t="s">
        <v>19</v>
      </c>
      <c r="I56" s="41" t="s">
        <v>20</v>
      </c>
      <c r="J56" s="41" t="s">
        <v>7</v>
      </c>
    </row>
    <row r="57" spans="1:10" ht="21" customHeight="1">
      <c r="A57" s="69" t="s">
        <v>43</v>
      </c>
      <c r="B57" s="70" t="s">
        <v>302</v>
      </c>
      <c r="C57" s="69" t="s">
        <v>26</v>
      </c>
      <c r="D57" s="69" t="s">
        <v>909</v>
      </c>
      <c r="E57" s="250" t="s">
        <v>86</v>
      </c>
      <c r="F57" s="250"/>
      <c r="G57" s="71" t="s">
        <v>28</v>
      </c>
      <c r="H57" s="72">
        <v>1</v>
      </c>
      <c r="I57" s="73">
        <v>75.59</v>
      </c>
      <c r="J57" s="73">
        <v>75.59</v>
      </c>
    </row>
    <row r="58" spans="1:10" ht="27" customHeight="1">
      <c r="A58" s="28" t="s">
        <v>52</v>
      </c>
      <c r="B58" s="29" t="s">
        <v>53</v>
      </c>
      <c r="C58" s="28" t="s">
        <v>26</v>
      </c>
      <c r="D58" s="28" t="s">
        <v>54</v>
      </c>
      <c r="E58" s="254" t="s">
        <v>55</v>
      </c>
      <c r="F58" s="254"/>
      <c r="G58" s="30" t="s">
        <v>56</v>
      </c>
      <c r="H58" s="31">
        <v>3.956</v>
      </c>
      <c r="I58" s="32">
        <v>19.11</v>
      </c>
      <c r="J58" s="32">
        <v>75.59</v>
      </c>
    </row>
    <row r="59" spans="1:10" ht="27.6">
      <c r="A59" s="26"/>
      <c r="B59" s="26"/>
      <c r="C59" s="26"/>
      <c r="D59" s="26"/>
      <c r="E59" s="26" t="s">
        <v>47</v>
      </c>
      <c r="F59" s="27">
        <v>47.35</v>
      </c>
      <c r="G59" s="26" t="s">
        <v>48</v>
      </c>
      <c r="H59" s="27">
        <v>0</v>
      </c>
      <c r="I59" s="26" t="s">
        <v>49</v>
      </c>
      <c r="J59" s="27">
        <v>47.35</v>
      </c>
    </row>
    <row r="60" spans="1:10" ht="15" customHeight="1" thickBot="1">
      <c r="A60" s="55"/>
      <c r="B60" s="55"/>
      <c r="C60" s="55"/>
      <c r="D60" s="55"/>
      <c r="E60" s="55" t="s">
        <v>50</v>
      </c>
      <c r="F60" s="54">
        <v>21.78</v>
      </c>
      <c r="G60" s="55"/>
      <c r="H60" s="255" t="s">
        <v>51</v>
      </c>
      <c r="I60" s="255"/>
      <c r="J60" s="54">
        <v>97.37</v>
      </c>
    </row>
    <row r="61" spans="1:10" ht="18" customHeight="1" thickTop="1">
      <c r="A61" s="40" t="s">
        <v>338</v>
      </c>
      <c r="B61" s="41" t="s">
        <v>16</v>
      </c>
      <c r="C61" s="40" t="s">
        <v>17</v>
      </c>
      <c r="D61" s="40" t="s">
        <v>6</v>
      </c>
      <c r="E61" s="253" t="s">
        <v>42</v>
      </c>
      <c r="F61" s="253"/>
      <c r="G61" s="42" t="s">
        <v>18</v>
      </c>
      <c r="H61" s="41" t="s">
        <v>19</v>
      </c>
      <c r="I61" s="41" t="s">
        <v>20</v>
      </c>
      <c r="J61" s="41" t="s">
        <v>7</v>
      </c>
    </row>
    <row r="62" spans="1:10" ht="21" customHeight="1">
      <c r="A62" s="69" t="s">
        <v>43</v>
      </c>
      <c r="B62" s="70" t="s">
        <v>596</v>
      </c>
      <c r="C62" s="69" t="s">
        <v>26</v>
      </c>
      <c r="D62" s="69" t="s">
        <v>340</v>
      </c>
      <c r="E62" s="250" t="s">
        <v>65</v>
      </c>
      <c r="F62" s="250"/>
      <c r="G62" s="71" t="s">
        <v>24</v>
      </c>
      <c r="H62" s="72">
        <v>1</v>
      </c>
      <c r="I62" s="73">
        <v>141.18</v>
      </c>
      <c r="J62" s="73">
        <v>141.18</v>
      </c>
    </row>
    <row r="63" spans="1:10" ht="27" customHeight="1">
      <c r="A63" s="28" t="s">
        <v>52</v>
      </c>
      <c r="B63" s="29" t="s">
        <v>72</v>
      </c>
      <c r="C63" s="28" t="s">
        <v>26</v>
      </c>
      <c r="D63" s="28" t="s">
        <v>73</v>
      </c>
      <c r="E63" s="254" t="s">
        <v>55</v>
      </c>
      <c r="F63" s="254"/>
      <c r="G63" s="30" t="s">
        <v>56</v>
      </c>
      <c r="H63" s="31">
        <v>1.0860000000000001</v>
      </c>
      <c r="I63" s="32">
        <v>19.440000000000001</v>
      </c>
      <c r="J63" s="32">
        <v>21.11</v>
      </c>
    </row>
    <row r="64" spans="1:10" ht="27" customHeight="1">
      <c r="A64" s="28" t="s">
        <v>52</v>
      </c>
      <c r="B64" s="29" t="s">
        <v>76</v>
      </c>
      <c r="C64" s="28" t="s">
        <v>26</v>
      </c>
      <c r="D64" s="28" t="s">
        <v>77</v>
      </c>
      <c r="E64" s="254" t="s">
        <v>55</v>
      </c>
      <c r="F64" s="254"/>
      <c r="G64" s="30" t="s">
        <v>56</v>
      </c>
      <c r="H64" s="31">
        <v>2.7690000000000001</v>
      </c>
      <c r="I64" s="32">
        <v>23.48</v>
      </c>
      <c r="J64" s="32">
        <v>65.010000000000005</v>
      </c>
    </row>
    <row r="65" spans="1:10" ht="27" customHeight="1">
      <c r="A65" s="28" t="s">
        <v>52</v>
      </c>
      <c r="B65" s="29" t="s">
        <v>710</v>
      </c>
      <c r="C65" s="28" t="s">
        <v>26</v>
      </c>
      <c r="D65" s="28" t="s">
        <v>711</v>
      </c>
      <c r="E65" s="254" t="s">
        <v>67</v>
      </c>
      <c r="F65" s="254"/>
      <c r="G65" s="30" t="s">
        <v>68</v>
      </c>
      <c r="H65" s="31">
        <v>7.9000000000000001E-2</v>
      </c>
      <c r="I65" s="32">
        <v>25.7</v>
      </c>
      <c r="J65" s="32">
        <v>2.0299999999999998</v>
      </c>
    </row>
    <row r="66" spans="1:10" ht="27" customHeight="1">
      <c r="A66" s="28" t="s">
        <v>52</v>
      </c>
      <c r="B66" s="29" t="s">
        <v>712</v>
      </c>
      <c r="C66" s="28" t="s">
        <v>26</v>
      </c>
      <c r="D66" s="28" t="s">
        <v>713</v>
      </c>
      <c r="E66" s="254" t="s">
        <v>67</v>
      </c>
      <c r="F66" s="254"/>
      <c r="G66" s="30" t="s">
        <v>69</v>
      </c>
      <c r="H66" s="31">
        <v>3.9E-2</v>
      </c>
      <c r="I66" s="32">
        <v>24.19</v>
      </c>
      <c r="J66" s="32">
        <v>0.94</v>
      </c>
    </row>
    <row r="67" spans="1:10" ht="27" customHeight="1">
      <c r="A67" s="21" t="s">
        <v>45</v>
      </c>
      <c r="B67" s="22" t="s">
        <v>269</v>
      </c>
      <c r="C67" s="21" t="s">
        <v>26</v>
      </c>
      <c r="D67" s="21" t="s">
        <v>270</v>
      </c>
      <c r="E67" s="257" t="s">
        <v>46</v>
      </c>
      <c r="F67" s="257"/>
      <c r="G67" s="23" t="s">
        <v>90</v>
      </c>
      <c r="H67" s="24">
        <v>1.7000000000000001E-2</v>
      </c>
      <c r="I67" s="25">
        <v>7.91</v>
      </c>
      <c r="J67" s="25">
        <v>0.13</v>
      </c>
    </row>
    <row r="68" spans="1:10" ht="27" customHeight="1">
      <c r="A68" s="21" t="s">
        <v>45</v>
      </c>
      <c r="B68" s="22" t="s">
        <v>280</v>
      </c>
      <c r="C68" s="21" t="s">
        <v>26</v>
      </c>
      <c r="D68" s="21" t="s">
        <v>714</v>
      </c>
      <c r="E68" s="257" t="s">
        <v>46</v>
      </c>
      <c r="F68" s="257"/>
      <c r="G68" s="23" t="s">
        <v>30</v>
      </c>
      <c r="H68" s="24">
        <v>4.6120000000000001</v>
      </c>
      <c r="I68" s="25">
        <v>3.77</v>
      </c>
      <c r="J68" s="25">
        <v>17.38</v>
      </c>
    </row>
    <row r="69" spans="1:10" ht="21" customHeight="1">
      <c r="A69" s="21" t="s">
        <v>45</v>
      </c>
      <c r="B69" s="22" t="s">
        <v>715</v>
      </c>
      <c r="C69" s="21" t="s">
        <v>26</v>
      </c>
      <c r="D69" s="21" t="s">
        <v>716</v>
      </c>
      <c r="E69" s="257" t="s">
        <v>46</v>
      </c>
      <c r="F69" s="257"/>
      <c r="G69" s="23" t="s">
        <v>59</v>
      </c>
      <c r="H69" s="24">
        <v>4.7E-2</v>
      </c>
      <c r="I69" s="25">
        <v>23.9</v>
      </c>
      <c r="J69" s="25">
        <v>1.1200000000000001</v>
      </c>
    </row>
    <row r="70" spans="1:10" ht="21" customHeight="1">
      <c r="A70" s="21" t="s">
        <v>45</v>
      </c>
      <c r="B70" s="22" t="s">
        <v>717</v>
      </c>
      <c r="C70" s="21" t="s">
        <v>26</v>
      </c>
      <c r="D70" s="21" t="s">
        <v>718</v>
      </c>
      <c r="E70" s="257" t="s">
        <v>46</v>
      </c>
      <c r="F70" s="257"/>
      <c r="G70" s="23" t="s">
        <v>59</v>
      </c>
      <c r="H70" s="24">
        <v>1.6E-2</v>
      </c>
      <c r="I70" s="25">
        <v>26.27</v>
      </c>
      <c r="J70" s="25">
        <v>0.42</v>
      </c>
    </row>
    <row r="71" spans="1:10" ht="27" customHeight="1">
      <c r="A71" s="21" t="s">
        <v>45</v>
      </c>
      <c r="B71" s="22" t="s">
        <v>505</v>
      </c>
      <c r="C71" s="21" t="s">
        <v>26</v>
      </c>
      <c r="D71" s="21" t="s">
        <v>679</v>
      </c>
      <c r="E71" s="257" t="s">
        <v>46</v>
      </c>
      <c r="F71" s="257"/>
      <c r="G71" s="23" t="s">
        <v>30</v>
      </c>
      <c r="H71" s="24">
        <v>1.278</v>
      </c>
      <c r="I71" s="25">
        <v>25.64</v>
      </c>
      <c r="J71" s="25">
        <v>32.76</v>
      </c>
    </row>
    <row r="72" spans="1:10" ht="21" customHeight="1">
      <c r="A72" s="21" t="s">
        <v>45</v>
      </c>
      <c r="B72" s="22" t="s">
        <v>273</v>
      </c>
      <c r="C72" s="21" t="s">
        <v>26</v>
      </c>
      <c r="D72" s="21" t="s">
        <v>274</v>
      </c>
      <c r="E72" s="257" t="s">
        <v>46</v>
      </c>
      <c r="F72" s="257"/>
      <c r="G72" s="23" t="s">
        <v>59</v>
      </c>
      <c r="H72" s="24">
        <v>0.01</v>
      </c>
      <c r="I72" s="25">
        <v>28.94</v>
      </c>
      <c r="J72" s="25">
        <v>0.28000000000000003</v>
      </c>
    </row>
    <row r="73" spans="1:10" ht="27.6">
      <c r="A73" s="26"/>
      <c r="B73" s="26"/>
      <c r="C73" s="26"/>
      <c r="D73" s="26"/>
      <c r="E73" s="26" t="s">
        <v>47</v>
      </c>
      <c r="F73" s="27">
        <v>60.8</v>
      </c>
      <c r="G73" s="26" t="s">
        <v>48</v>
      </c>
      <c r="H73" s="27">
        <v>0</v>
      </c>
      <c r="I73" s="26" t="s">
        <v>49</v>
      </c>
      <c r="J73" s="27">
        <v>60.8</v>
      </c>
    </row>
    <row r="74" spans="1:10" ht="15" customHeight="1" thickBot="1">
      <c r="A74" s="55"/>
      <c r="B74" s="55"/>
      <c r="C74" s="55"/>
      <c r="D74" s="55"/>
      <c r="E74" s="55" t="s">
        <v>50</v>
      </c>
      <c r="F74" s="54">
        <v>40.68</v>
      </c>
      <c r="G74" s="55"/>
      <c r="H74" s="255" t="s">
        <v>51</v>
      </c>
      <c r="I74" s="255"/>
      <c r="J74" s="54">
        <v>181.86</v>
      </c>
    </row>
    <row r="75" spans="1:10" ht="18" customHeight="1" thickTop="1">
      <c r="A75" s="40" t="s">
        <v>339</v>
      </c>
      <c r="B75" s="41" t="s">
        <v>16</v>
      </c>
      <c r="C75" s="40" t="s">
        <v>17</v>
      </c>
      <c r="D75" s="40" t="s">
        <v>6</v>
      </c>
      <c r="E75" s="253" t="s">
        <v>42</v>
      </c>
      <c r="F75" s="253"/>
      <c r="G75" s="42" t="s">
        <v>18</v>
      </c>
      <c r="H75" s="41" t="s">
        <v>19</v>
      </c>
      <c r="I75" s="41" t="s">
        <v>20</v>
      </c>
      <c r="J75" s="41" t="s">
        <v>7</v>
      </c>
    </row>
    <row r="76" spans="1:10" ht="21" customHeight="1">
      <c r="A76" s="69" t="s">
        <v>43</v>
      </c>
      <c r="B76" s="70" t="s">
        <v>342</v>
      </c>
      <c r="C76" s="69" t="s">
        <v>26</v>
      </c>
      <c r="D76" s="69" t="s">
        <v>343</v>
      </c>
      <c r="E76" s="250" t="s">
        <v>65</v>
      </c>
      <c r="F76" s="250"/>
      <c r="G76" s="71" t="s">
        <v>59</v>
      </c>
      <c r="H76" s="72">
        <v>1</v>
      </c>
      <c r="I76" s="73">
        <v>13.19</v>
      </c>
      <c r="J76" s="73">
        <v>13.19</v>
      </c>
    </row>
    <row r="77" spans="1:10" ht="27" customHeight="1">
      <c r="A77" s="28" t="s">
        <v>52</v>
      </c>
      <c r="B77" s="29" t="s">
        <v>494</v>
      </c>
      <c r="C77" s="28" t="s">
        <v>26</v>
      </c>
      <c r="D77" s="28" t="s">
        <v>495</v>
      </c>
      <c r="E77" s="254" t="s">
        <v>55</v>
      </c>
      <c r="F77" s="254"/>
      <c r="G77" s="30" t="s">
        <v>56</v>
      </c>
      <c r="H77" s="31">
        <v>1.1599999999999999E-2</v>
      </c>
      <c r="I77" s="32">
        <v>19.14</v>
      </c>
      <c r="J77" s="32">
        <v>0.22</v>
      </c>
    </row>
    <row r="78" spans="1:10" ht="27" customHeight="1">
      <c r="A78" s="28" t="s">
        <v>52</v>
      </c>
      <c r="B78" s="29" t="s">
        <v>496</v>
      </c>
      <c r="C78" s="28" t="s">
        <v>26</v>
      </c>
      <c r="D78" s="28" t="s">
        <v>497</v>
      </c>
      <c r="E78" s="254" t="s">
        <v>55</v>
      </c>
      <c r="F78" s="254"/>
      <c r="G78" s="30" t="s">
        <v>56</v>
      </c>
      <c r="H78" s="31">
        <v>7.0900000000000005E-2</v>
      </c>
      <c r="I78" s="32">
        <v>23.66</v>
      </c>
      <c r="J78" s="32">
        <v>1.67</v>
      </c>
    </row>
    <row r="79" spans="1:10" ht="27" customHeight="1">
      <c r="A79" s="28" t="s">
        <v>52</v>
      </c>
      <c r="B79" s="29" t="s">
        <v>498</v>
      </c>
      <c r="C79" s="28" t="s">
        <v>26</v>
      </c>
      <c r="D79" s="28" t="s">
        <v>910</v>
      </c>
      <c r="E79" s="254" t="s">
        <v>65</v>
      </c>
      <c r="F79" s="254"/>
      <c r="G79" s="30" t="s">
        <v>59</v>
      </c>
      <c r="H79" s="31">
        <v>1</v>
      </c>
      <c r="I79" s="32">
        <v>10.52</v>
      </c>
      <c r="J79" s="32">
        <v>10.52</v>
      </c>
    </row>
    <row r="80" spans="1:10" ht="27" customHeight="1">
      <c r="A80" s="21" t="s">
        <v>45</v>
      </c>
      <c r="B80" s="22" t="s">
        <v>499</v>
      </c>
      <c r="C80" s="21" t="s">
        <v>26</v>
      </c>
      <c r="D80" s="21" t="s">
        <v>500</v>
      </c>
      <c r="E80" s="257" t="s">
        <v>46</v>
      </c>
      <c r="F80" s="257"/>
      <c r="G80" s="23" t="s">
        <v>31</v>
      </c>
      <c r="H80" s="24">
        <v>0.54300000000000004</v>
      </c>
      <c r="I80" s="25">
        <v>0.21</v>
      </c>
      <c r="J80" s="25">
        <v>0.11</v>
      </c>
    </row>
    <row r="81" spans="1:10" ht="27" customHeight="1">
      <c r="A81" s="21" t="s">
        <v>45</v>
      </c>
      <c r="B81" s="22" t="s">
        <v>501</v>
      </c>
      <c r="C81" s="21" t="s">
        <v>26</v>
      </c>
      <c r="D81" s="21" t="s">
        <v>682</v>
      </c>
      <c r="E81" s="257" t="s">
        <v>46</v>
      </c>
      <c r="F81" s="257"/>
      <c r="G81" s="23" t="s">
        <v>59</v>
      </c>
      <c r="H81" s="24">
        <v>2.5000000000000001E-2</v>
      </c>
      <c r="I81" s="25">
        <v>26.85</v>
      </c>
      <c r="J81" s="25">
        <v>0.67</v>
      </c>
    </row>
    <row r="82" spans="1:10" ht="27.6">
      <c r="A82" s="26"/>
      <c r="B82" s="26"/>
      <c r="C82" s="26"/>
      <c r="D82" s="26"/>
      <c r="E82" s="26" t="s">
        <v>47</v>
      </c>
      <c r="F82" s="27">
        <v>1.44</v>
      </c>
      <c r="G82" s="26" t="s">
        <v>48</v>
      </c>
      <c r="H82" s="27">
        <v>0</v>
      </c>
      <c r="I82" s="26" t="s">
        <v>49</v>
      </c>
      <c r="J82" s="27">
        <v>1.44</v>
      </c>
    </row>
    <row r="83" spans="1:10" ht="15" customHeight="1" thickBot="1">
      <c r="A83" s="55"/>
      <c r="B83" s="55"/>
      <c r="C83" s="55"/>
      <c r="D83" s="55"/>
      <c r="E83" s="55" t="s">
        <v>50</v>
      </c>
      <c r="F83" s="54">
        <v>3.8</v>
      </c>
      <c r="G83" s="55"/>
      <c r="H83" s="255" t="s">
        <v>51</v>
      </c>
      <c r="I83" s="255"/>
      <c r="J83" s="54">
        <v>16.989999999999998</v>
      </c>
    </row>
    <row r="84" spans="1:10" ht="18" customHeight="1" thickTop="1">
      <c r="A84" s="40" t="s">
        <v>341</v>
      </c>
      <c r="B84" s="41" t="s">
        <v>16</v>
      </c>
      <c r="C84" s="40" t="s">
        <v>17</v>
      </c>
      <c r="D84" s="40" t="s">
        <v>6</v>
      </c>
      <c r="E84" s="253" t="s">
        <v>42</v>
      </c>
      <c r="F84" s="253"/>
      <c r="G84" s="42" t="s">
        <v>18</v>
      </c>
      <c r="H84" s="41" t="s">
        <v>19</v>
      </c>
      <c r="I84" s="41" t="s">
        <v>20</v>
      </c>
      <c r="J84" s="41" t="s">
        <v>7</v>
      </c>
    </row>
    <row r="85" spans="1:10" ht="21" customHeight="1">
      <c r="A85" s="69" t="s">
        <v>43</v>
      </c>
      <c r="B85" s="70" t="s">
        <v>581</v>
      </c>
      <c r="C85" s="69" t="s">
        <v>26</v>
      </c>
      <c r="D85" s="69" t="s">
        <v>345</v>
      </c>
      <c r="E85" s="250" t="s">
        <v>65</v>
      </c>
      <c r="F85" s="250"/>
      <c r="G85" s="71" t="s">
        <v>59</v>
      </c>
      <c r="H85" s="72">
        <v>1</v>
      </c>
      <c r="I85" s="73">
        <v>17.029999999999998</v>
      </c>
      <c r="J85" s="73">
        <v>17.03</v>
      </c>
    </row>
    <row r="86" spans="1:10" ht="27" customHeight="1">
      <c r="A86" s="28" t="s">
        <v>52</v>
      </c>
      <c r="B86" s="29" t="s">
        <v>494</v>
      </c>
      <c r="C86" s="28" t="s">
        <v>26</v>
      </c>
      <c r="D86" s="28" t="s">
        <v>495</v>
      </c>
      <c r="E86" s="254" t="s">
        <v>55</v>
      </c>
      <c r="F86" s="254"/>
      <c r="G86" s="30" t="s">
        <v>56</v>
      </c>
      <c r="H86" s="31">
        <v>3.1600000000000003E-2</v>
      </c>
      <c r="I86" s="32">
        <v>19.14</v>
      </c>
      <c r="J86" s="32">
        <v>0.6</v>
      </c>
    </row>
    <row r="87" spans="1:10" ht="27" customHeight="1">
      <c r="A87" s="28" t="s">
        <v>52</v>
      </c>
      <c r="B87" s="29" t="s">
        <v>496</v>
      </c>
      <c r="C87" s="28" t="s">
        <v>26</v>
      </c>
      <c r="D87" s="28" t="s">
        <v>497</v>
      </c>
      <c r="E87" s="254" t="s">
        <v>55</v>
      </c>
      <c r="F87" s="254"/>
      <c r="G87" s="30" t="s">
        <v>56</v>
      </c>
      <c r="H87" s="31">
        <v>0.1933</v>
      </c>
      <c r="I87" s="32">
        <v>23.66</v>
      </c>
      <c r="J87" s="32">
        <v>4.57</v>
      </c>
    </row>
    <row r="88" spans="1:10" ht="27" customHeight="1">
      <c r="A88" s="28" t="s">
        <v>52</v>
      </c>
      <c r="B88" s="29" t="s">
        <v>719</v>
      </c>
      <c r="C88" s="28" t="s">
        <v>26</v>
      </c>
      <c r="D88" s="28" t="s">
        <v>911</v>
      </c>
      <c r="E88" s="254" t="s">
        <v>65</v>
      </c>
      <c r="F88" s="254"/>
      <c r="G88" s="30" t="s">
        <v>59</v>
      </c>
      <c r="H88" s="31">
        <v>1</v>
      </c>
      <c r="I88" s="32">
        <v>10.95</v>
      </c>
      <c r="J88" s="32">
        <v>10.95</v>
      </c>
    </row>
    <row r="89" spans="1:10" ht="27" customHeight="1">
      <c r="A89" s="21" t="s">
        <v>45</v>
      </c>
      <c r="B89" s="22" t="s">
        <v>499</v>
      </c>
      <c r="C89" s="21" t="s">
        <v>26</v>
      </c>
      <c r="D89" s="21" t="s">
        <v>500</v>
      </c>
      <c r="E89" s="257" t="s">
        <v>46</v>
      </c>
      <c r="F89" s="257"/>
      <c r="G89" s="23" t="s">
        <v>31</v>
      </c>
      <c r="H89" s="24">
        <v>1.19</v>
      </c>
      <c r="I89" s="25">
        <v>0.21</v>
      </c>
      <c r="J89" s="25">
        <v>0.24</v>
      </c>
    </row>
    <row r="90" spans="1:10" ht="27" customHeight="1">
      <c r="A90" s="21" t="s">
        <v>45</v>
      </c>
      <c r="B90" s="22" t="s">
        <v>501</v>
      </c>
      <c r="C90" s="21" t="s">
        <v>26</v>
      </c>
      <c r="D90" s="21" t="s">
        <v>682</v>
      </c>
      <c r="E90" s="257" t="s">
        <v>46</v>
      </c>
      <c r="F90" s="257"/>
      <c r="G90" s="23" t="s">
        <v>59</v>
      </c>
      <c r="H90" s="24">
        <v>2.5000000000000001E-2</v>
      </c>
      <c r="I90" s="25">
        <v>26.85</v>
      </c>
      <c r="J90" s="25">
        <v>0.67</v>
      </c>
    </row>
    <row r="91" spans="1:10" ht="27.6">
      <c r="A91" s="26"/>
      <c r="B91" s="26"/>
      <c r="C91" s="26"/>
      <c r="D91" s="26"/>
      <c r="E91" s="26" t="s">
        <v>47</v>
      </c>
      <c r="F91" s="27">
        <v>4.59</v>
      </c>
      <c r="G91" s="26" t="s">
        <v>48</v>
      </c>
      <c r="H91" s="27">
        <v>0</v>
      </c>
      <c r="I91" s="26" t="s">
        <v>49</v>
      </c>
      <c r="J91" s="27">
        <v>4.59</v>
      </c>
    </row>
    <row r="92" spans="1:10" ht="15" customHeight="1" thickBot="1">
      <c r="A92" s="55"/>
      <c r="B92" s="55"/>
      <c r="C92" s="55"/>
      <c r="D92" s="55"/>
      <c r="E92" s="55" t="s">
        <v>50</v>
      </c>
      <c r="F92" s="54">
        <v>4.9000000000000004</v>
      </c>
      <c r="G92" s="55"/>
      <c r="H92" s="255" t="s">
        <v>51</v>
      </c>
      <c r="I92" s="255"/>
      <c r="J92" s="54">
        <v>21.93</v>
      </c>
    </row>
    <row r="93" spans="1:10" ht="18" customHeight="1" thickTop="1">
      <c r="A93" s="40" t="s">
        <v>344</v>
      </c>
      <c r="B93" s="41" t="s">
        <v>16</v>
      </c>
      <c r="C93" s="40" t="s">
        <v>17</v>
      </c>
      <c r="D93" s="40" t="s">
        <v>6</v>
      </c>
      <c r="E93" s="253" t="s">
        <v>42</v>
      </c>
      <c r="F93" s="253"/>
      <c r="G93" s="42" t="s">
        <v>18</v>
      </c>
      <c r="H93" s="41" t="s">
        <v>19</v>
      </c>
      <c r="I93" s="41" t="s">
        <v>20</v>
      </c>
      <c r="J93" s="41" t="s">
        <v>7</v>
      </c>
    </row>
    <row r="94" spans="1:10" ht="21" customHeight="1">
      <c r="A94" s="69" t="s">
        <v>43</v>
      </c>
      <c r="B94" s="70" t="s">
        <v>597</v>
      </c>
      <c r="C94" s="69" t="s">
        <v>26</v>
      </c>
      <c r="D94" s="69" t="s">
        <v>599</v>
      </c>
      <c r="E94" s="250" t="s">
        <v>65</v>
      </c>
      <c r="F94" s="250"/>
      <c r="G94" s="71" t="s">
        <v>28</v>
      </c>
      <c r="H94" s="72">
        <v>1</v>
      </c>
      <c r="I94" s="73">
        <v>882.97</v>
      </c>
      <c r="J94" s="73">
        <v>882.97</v>
      </c>
    </row>
    <row r="95" spans="1:10" ht="27" customHeight="1">
      <c r="A95" s="28" t="s">
        <v>52</v>
      </c>
      <c r="B95" s="29" t="s">
        <v>57</v>
      </c>
      <c r="C95" s="28" t="s">
        <v>26</v>
      </c>
      <c r="D95" s="28" t="s">
        <v>58</v>
      </c>
      <c r="E95" s="254" t="s">
        <v>55</v>
      </c>
      <c r="F95" s="254"/>
      <c r="G95" s="30" t="s">
        <v>56</v>
      </c>
      <c r="H95" s="31">
        <v>0.49299999999999999</v>
      </c>
      <c r="I95" s="32">
        <v>23.83</v>
      </c>
      <c r="J95" s="32">
        <v>11.74</v>
      </c>
    </row>
    <row r="96" spans="1:10" ht="27" customHeight="1">
      <c r="A96" s="28" t="s">
        <v>52</v>
      </c>
      <c r="B96" s="29" t="s">
        <v>53</v>
      </c>
      <c r="C96" s="28" t="s">
        <v>26</v>
      </c>
      <c r="D96" s="28" t="s">
        <v>54</v>
      </c>
      <c r="E96" s="254" t="s">
        <v>55</v>
      </c>
      <c r="F96" s="254"/>
      <c r="G96" s="30" t="s">
        <v>56</v>
      </c>
      <c r="H96" s="31">
        <v>0.74</v>
      </c>
      <c r="I96" s="32">
        <v>19.11</v>
      </c>
      <c r="J96" s="32">
        <v>14.14</v>
      </c>
    </row>
    <row r="97" spans="1:10" ht="27" customHeight="1">
      <c r="A97" s="28" t="s">
        <v>52</v>
      </c>
      <c r="B97" s="29" t="s">
        <v>312</v>
      </c>
      <c r="C97" s="28" t="s">
        <v>26</v>
      </c>
      <c r="D97" s="28" t="s">
        <v>313</v>
      </c>
      <c r="E97" s="254" t="s">
        <v>67</v>
      </c>
      <c r="F97" s="254"/>
      <c r="G97" s="30" t="s">
        <v>68</v>
      </c>
      <c r="H97" s="31">
        <v>0.12</v>
      </c>
      <c r="I97" s="32">
        <v>1.39</v>
      </c>
      <c r="J97" s="32">
        <v>0.16</v>
      </c>
    </row>
    <row r="98" spans="1:10" ht="27" customHeight="1">
      <c r="A98" s="28" t="s">
        <v>52</v>
      </c>
      <c r="B98" s="29" t="s">
        <v>314</v>
      </c>
      <c r="C98" s="28" t="s">
        <v>26</v>
      </c>
      <c r="D98" s="28" t="s">
        <v>315</v>
      </c>
      <c r="E98" s="254" t="s">
        <v>67</v>
      </c>
      <c r="F98" s="254"/>
      <c r="G98" s="30" t="s">
        <v>69</v>
      </c>
      <c r="H98" s="31">
        <v>0.126</v>
      </c>
      <c r="I98" s="32">
        <v>0.49</v>
      </c>
      <c r="J98" s="32">
        <v>0.06</v>
      </c>
    </row>
    <row r="99" spans="1:10" ht="27" customHeight="1">
      <c r="A99" s="21" t="s">
        <v>45</v>
      </c>
      <c r="B99" s="22" t="s">
        <v>720</v>
      </c>
      <c r="C99" s="21" t="s">
        <v>26</v>
      </c>
      <c r="D99" s="21" t="s">
        <v>721</v>
      </c>
      <c r="E99" s="257" t="s">
        <v>46</v>
      </c>
      <c r="F99" s="257"/>
      <c r="G99" s="23" t="s">
        <v>28</v>
      </c>
      <c r="H99" s="24">
        <v>1.1499999999999999</v>
      </c>
      <c r="I99" s="25">
        <v>745.11</v>
      </c>
      <c r="J99" s="25">
        <v>856.87</v>
      </c>
    </row>
    <row r="100" spans="1:10" ht="27.6">
      <c r="A100" s="26"/>
      <c r="B100" s="26"/>
      <c r="C100" s="26"/>
      <c r="D100" s="26"/>
      <c r="E100" s="26" t="s">
        <v>47</v>
      </c>
      <c r="F100" s="27">
        <v>17</v>
      </c>
      <c r="G100" s="26" t="s">
        <v>48</v>
      </c>
      <c r="H100" s="27">
        <v>0</v>
      </c>
      <c r="I100" s="26" t="s">
        <v>49</v>
      </c>
      <c r="J100" s="27">
        <v>17</v>
      </c>
    </row>
    <row r="101" spans="1:10" ht="15" customHeight="1" thickBot="1">
      <c r="A101" s="55"/>
      <c r="B101" s="55"/>
      <c r="C101" s="55"/>
      <c r="D101" s="55"/>
      <c r="E101" s="55" t="s">
        <v>50</v>
      </c>
      <c r="F101" s="54">
        <v>254.47</v>
      </c>
      <c r="G101" s="55"/>
      <c r="H101" s="255" t="s">
        <v>51</v>
      </c>
      <c r="I101" s="255"/>
      <c r="J101" s="54">
        <v>1137.44</v>
      </c>
    </row>
    <row r="102" spans="1:10" ht="18" customHeight="1" thickTop="1">
      <c r="A102" s="40" t="s">
        <v>595</v>
      </c>
      <c r="B102" s="41" t="s">
        <v>16</v>
      </c>
      <c r="C102" s="40" t="s">
        <v>17</v>
      </c>
      <c r="D102" s="40" t="s">
        <v>6</v>
      </c>
      <c r="E102" s="253" t="s">
        <v>42</v>
      </c>
      <c r="F102" s="253"/>
      <c r="G102" s="42" t="s">
        <v>18</v>
      </c>
      <c r="H102" s="41" t="s">
        <v>19</v>
      </c>
      <c r="I102" s="41" t="s">
        <v>20</v>
      </c>
      <c r="J102" s="41" t="s">
        <v>7</v>
      </c>
    </row>
    <row r="103" spans="1:10" ht="21" customHeight="1">
      <c r="A103" s="69" t="s">
        <v>43</v>
      </c>
      <c r="B103" s="70" t="s">
        <v>593</v>
      </c>
      <c r="C103" s="69" t="s">
        <v>26</v>
      </c>
      <c r="D103" s="69" t="s">
        <v>912</v>
      </c>
      <c r="E103" s="250" t="s">
        <v>65</v>
      </c>
      <c r="F103" s="250"/>
      <c r="G103" s="71" t="s">
        <v>30</v>
      </c>
      <c r="H103" s="72">
        <v>1</v>
      </c>
      <c r="I103" s="73">
        <v>140.85000000000002</v>
      </c>
      <c r="J103" s="73">
        <v>140.85</v>
      </c>
    </row>
    <row r="104" spans="1:10" ht="27" customHeight="1">
      <c r="A104" s="28" t="s">
        <v>52</v>
      </c>
      <c r="B104" s="29" t="s">
        <v>57</v>
      </c>
      <c r="C104" s="28" t="s">
        <v>26</v>
      </c>
      <c r="D104" s="28" t="s">
        <v>58</v>
      </c>
      <c r="E104" s="254" t="s">
        <v>55</v>
      </c>
      <c r="F104" s="254"/>
      <c r="G104" s="30" t="s">
        <v>56</v>
      </c>
      <c r="H104" s="31">
        <v>1.238</v>
      </c>
      <c r="I104" s="32">
        <v>23.83</v>
      </c>
      <c r="J104" s="32">
        <v>29.5</v>
      </c>
    </row>
    <row r="105" spans="1:10" ht="27" customHeight="1">
      <c r="A105" s="28" t="s">
        <v>52</v>
      </c>
      <c r="B105" s="29" t="s">
        <v>53</v>
      </c>
      <c r="C105" s="28" t="s">
        <v>26</v>
      </c>
      <c r="D105" s="28" t="s">
        <v>54</v>
      </c>
      <c r="E105" s="254" t="s">
        <v>55</v>
      </c>
      <c r="F105" s="254"/>
      <c r="G105" s="30" t="s">
        <v>56</v>
      </c>
      <c r="H105" s="31">
        <v>1.476</v>
      </c>
      <c r="I105" s="32">
        <v>19.11</v>
      </c>
      <c r="J105" s="32">
        <v>28.2</v>
      </c>
    </row>
    <row r="106" spans="1:10" ht="27" customHeight="1">
      <c r="A106" s="28" t="s">
        <v>52</v>
      </c>
      <c r="B106" s="29" t="s">
        <v>502</v>
      </c>
      <c r="C106" s="28" t="s">
        <v>26</v>
      </c>
      <c r="D106" s="28" t="s">
        <v>503</v>
      </c>
      <c r="E106" s="254" t="s">
        <v>65</v>
      </c>
      <c r="F106" s="254"/>
      <c r="G106" s="30" t="s">
        <v>59</v>
      </c>
      <c r="H106" s="31">
        <v>2.8889999999999998</v>
      </c>
      <c r="I106" s="32">
        <v>9.09</v>
      </c>
      <c r="J106" s="32">
        <v>26.26</v>
      </c>
    </row>
    <row r="107" spans="1:10" ht="27" customHeight="1">
      <c r="A107" s="28" t="s">
        <v>52</v>
      </c>
      <c r="B107" s="29" t="s">
        <v>275</v>
      </c>
      <c r="C107" s="28" t="s">
        <v>26</v>
      </c>
      <c r="D107" s="28" t="s">
        <v>504</v>
      </c>
      <c r="E107" s="254" t="s">
        <v>65</v>
      </c>
      <c r="F107" s="254"/>
      <c r="G107" s="30" t="s">
        <v>28</v>
      </c>
      <c r="H107" s="31">
        <v>8.5999999999999993E-2</v>
      </c>
      <c r="I107" s="32">
        <v>661.6</v>
      </c>
      <c r="J107" s="32">
        <v>56.89</v>
      </c>
    </row>
    <row r="108" spans="1:10" ht="27.6">
      <c r="A108" s="26"/>
      <c r="B108" s="26"/>
      <c r="C108" s="26"/>
      <c r="D108" s="26"/>
      <c r="E108" s="26" t="s">
        <v>47</v>
      </c>
      <c r="F108" s="27">
        <v>42.03</v>
      </c>
      <c r="G108" s="26" t="s">
        <v>48</v>
      </c>
      <c r="H108" s="27">
        <v>0</v>
      </c>
      <c r="I108" s="26" t="s">
        <v>49</v>
      </c>
      <c r="J108" s="27">
        <v>42.03</v>
      </c>
    </row>
    <row r="109" spans="1:10" ht="15" customHeight="1" thickBot="1">
      <c r="A109" s="55"/>
      <c r="B109" s="55"/>
      <c r="C109" s="55"/>
      <c r="D109" s="55"/>
      <c r="E109" s="55" t="s">
        <v>50</v>
      </c>
      <c r="F109" s="54">
        <v>40.590000000000003</v>
      </c>
      <c r="G109" s="55"/>
      <c r="H109" s="255" t="s">
        <v>51</v>
      </c>
      <c r="I109" s="255"/>
      <c r="J109" s="54">
        <v>181.44</v>
      </c>
    </row>
    <row r="110" spans="1:10" ht="18" customHeight="1" thickTop="1">
      <c r="A110" s="40" t="s">
        <v>348</v>
      </c>
      <c r="B110" s="41" t="s">
        <v>16</v>
      </c>
      <c r="C110" s="40" t="s">
        <v>17</v>
      </c>
      <c r="D110" s="40" t="s">
        <v>6</v>
      </c>
      <c r="E110" s="253" t="s">
        <v>42</v>
      </c>
      <c r="F110" s="253"/>
      <c r="G110" s="42" t="s">
        <v>18</v>
      </c>
      <c r="H110" s="41" t="s">
        <v>19</v>
      </c>
      <c r="I110" s="41" t="s">
        <v>20</v>
      </c>
      <c r="J110" s="41" t="s">
        <v>7</v>
      </c>
    </row>
    <row r="111" spans="1:10" ht="27" customHeight="1">
      <c r="A111" s="69" t="s">
        <v>43</v>
      </c>
      <c r="B111" s="70" t="s">
        <v>913</v>
      </c>
      <c r="C111" s="69" t="s">
        <v>26</v>
      </c>
      <c r="D111" s="69" t="s">
        <v>914</v>
      </c>
      <c r="E111" s="250" t="s">
        <v>65</v>
      </c>
      <c r="F111" s="250"/>
      <c r="G111" s="71" t="s">
        <v>28</v>
      </c>
      <c r="H111" s="72">
        <v>1</v>
      </c>
      <c r="I111" s="73">
        <v>4030.69</v>
      </c>
      <c r="J111" s="73">
        <v>4030.69</v>
      </c>
    </row>
    <row r="112" spans="1:10" ht="27" customHeight="1">
      <c r="A112" s="28" t="s">
        <v>52</v>
      </c>
      <c r="B112" s="29" t="s">
        <v>915</v>
      </c>
      <c r="C112" s="28" t="s">
        <v>26</v>
      </c>
      <c r="D112" s="28" t="s">
        <v>916</v>
      </c>
      <c r="E112" s="254" t="s">
        <v>65</v>
      </c>
      <c r="F112" s="254"/>
      <c r="G112" s="30" t="s">
        <v>24</v>
      </c>
      <c r="H112" s="31">
        <v>7.6923000000000004</v>
      </c>
      <c r="I112" s="32">
        <v>261.07</v>
      </c>
      <c r="J112" s="32">
        <v>2008.22</v>
      </c>
    </row>
    <row r="113" spans="1:10" ht="27" customHeight="1">
      <c r="A113" s="28" t="s">
        <v>52</v>
      </c>
      <c r="B113" s="29" t="s">
        <v>917</v>
      </c>
      <c r="C113" s="28" t="s">
        <v>26</v>
      </c>
      <c r="D113" s="28" t="s">
        <v>918</v>
      </c>
      <c r="E113" s="254" t="s">
        <v>65</v>
      </c>
      <c r="F113" s="254"/>
      <c r="G113" s="30" t="s">
        <v>28</v>
      </c>
      <c r="H113" s="31">
        <v>1</v>
      </c>
      <c r="I113" s="32">
        <v>890.3</v>
      </c>
      <c r="J113" s="32">
        <v>890.3</v>
      </c>
    </row>
    <row r="114" spans="1:10" ht="27" customHeight="1">
      <c r="A114" s="28" t="s">
        <v>52</v>
      </c>
      <c r="B114" s="29" t="s">
        <v>919</v>
      </c>
      <c r="C114" s="28" t="s">
        <v>26</v>
      </c>
      <c r="D114" s="28" t="s">
        <v>920</v>
      </c>
      <c r="E114" s="254" t="s">
        <v>65</v>
      </c>
      <c r="F114" s="254"/>
      <c r="G114" s="30" t="s">
        <v>59</v>
      </c>
      <c r="H114" s="31">
        <v>13.7761</v>
      </c>
      <c r="I114" s="32">
        <v>20.05</v>
      </c>
      <c r="J114" s="32">
        <v>276.20999999999998</v>
      </c>
    </row>
    <row r="115" spans="1:10" ht="27" customHeight="1">
      <c r="A115" s="28" t="s">
        <v>52</v>
      </c>
      <c r="B115" s="29" t="s">
        <v>921</v>
      </c>
      <c r="C115" s="28" t="s">
        <v>26</v>
      </c>
      <c r="D115" s="28" t="s">
        <v>922</v>
      </c>
      <c r="E115" s="254" t="s">
        <v>65</v>
      </c>
      <c r="F115" s="254"/>
      <c r="G115" s="30" t="s">
        <v>59</v>
      </c>
      <c r="H115" s="31">
        <v>49.380600000000001</v>
      </c>
      <c r="I115" s="32">
        <v>16.82</v>
      </c>
      <c r="J115" s="32">
        <v>830.58</v>
      </c>
    </row>
    <row r="116" spans="1:10" ht="27" customHeight="1">
      <c r="A116" s="28" t="s">
        <v>52</v>
      </c>
      <c r="B116" s="29" t="s">
        <v>923</v>
      </c>
      <c r="C116" s="28" t="s">
        <v>26</v>
      </c>
      <c r="D116" s="28" t="s">
        <v>924</v>
      </c>
      <c r="E116" s="254" t="s">
        <v>65</v>
      </c>
      <c r="F116" s="254"/>
      <c r="G116" s="30" t="s">
        <v>59</v>
      </c>
      <c r="H116" s="31">
        <v>1.8432999999999999</v>
      </c>
      <c r="I116" s="32">
        <v>13.77</v>
      </c>
      <c r="J116" s="32">
        <v>25.38</v>
      </c>
    </row>
    <row r="117" spans="1:10" ht="27.6">
      <c r="A117" s="26"/>
      <c r="B117" s="26"/>
      <c r="C117" s="26"/>
      <c r="D117" s="26"/>
      <c r="E117" s="26" t="s">
        <v>47</v>
      </c>
      <c r="F117" s="27">
        <v>935.95</v>
      </c>
      <c r="G117" s="26" t="s">
        <v>48</v>
      </c>
      <c r="H117" s="27">
        <v>0</v>
      </c>
      <c r="I117" s="26" t="s">
        <v>49</v>
      </c>
      <c r="J117" s="27">
        <v>935.95</v>
      </c>
    </row>
    <row r="118" spans="1:10" ht="15" customHeight="1" thickBot="1">
      <c r="A118" s="55"/>
      <c r="B118" s="55"/>
      <c r="C118" s="55"/>
      <c r="D118" s="55"/>
      <c r="E118" s="55" t="s">
        <v>50</v>
      </c>
      <c r="F118" s="54">
        <v>1161.6400000000001</v>
      </c>
      <c r="G118" s="55"/>
      <c r="H118" s="255" t="s">
        <v>51</v>
      </c>
      <c r="I118" s="255"/>
      <c r="J118" s="54">
        <v>5192.33</v>
      </c>
    </row>
    <row r="119" spans="1:10" ht="18" customHeight="1" thickTop="1">
      <c r="A119" s="40" t="s">
        <v>350</v>
      </c>
      <c r="B119" s="41" t="s">
        <v>16</v>
      </c>
      <c r="C119" s="40" t="s">
        <v>17</v>
      </c>
      <c r="D119" s="40" t="s">
        <v>6</v>
      </c>
      <c r="E119" s="253" t="s">
        <v>42</v>
      </c>
      <c r="F119" s="253"/>
      <c r="G119" s="42" t="s">
        <v>18</v>
      </c>
      <c r="H119" s="41" t="s">
        <v>19</v>
      </c>
      <c r="I119" s="41" t="s">
        <v>20</v>
      </c>
      <c r="J119" s="41" t="s">
        <v>7</v>
      </c>
    </row>
    <row r="120" spans="1:10" ht="21" customHeight="1">
      <c r="A120" s="69" t="s">
        <v>43</v>
      </c>
      <c r="B120" s="70" t="s">
        <v>925</v>
      </c>
      <c r="C120" s="69" t="s">
        <v>26</v>
      </c>
      <c r="D120" s="69" t="s">
        <v>926</v>
      </c>
      <c r="E120" s="250" t="s">
        <v>65</v>
      </c>
      <c r="F120" s="250"/>
      <c r="G120" s="71" t="s">
        <v>24</v>
      </c>
      <c r="H120" s="72">
        <v>1</v>
      </c>
      <c r="I120" s="73">
        <v>178.04999999999998</v>
      </c>
      <c r="J120" s="73">
        <v>178.05</v>
      </c>
    </row>
    <row r="121" spans="1:10" ht="27" customHeight="1">
      <c r="A121" s="28" t="s">
        <v>52</v>
      </c>
      <c r="B121" s="29" t="s">
        <v>927</v>
      </c>
      <c r="C121" s="28" t="s">
        <v>26</v>
      </c>
      <c r="D121" s="28" t="s">
        <v>928</v>
      </c>
      <c r="E121" s="254" t="s">
        <v>65</v>
      </c>
      <c r="F121" s="254"/>
      <c r="G121" s="30" t="s">
        <v>28</v>
      </c>
      <c r="H121" s="31">
        <v>4.3999999999999997E-2</v>
      </c>
      <c r="I121" s="32">
        <v>851.49</v>
      </c>
      <c r="J121" s="32">
        <v>37.46</v>
      </c>
    </row>
    <row r="122" spans="1:10" ht="27" customHeight="1">
      <c r="A122" s="28" t="s">
        <v>52</v>
      </c>
      <c r="B122" s="29" t="s">
        <v>76</v>
      </c>
      <c r="C122" s="28" t="s">
        <v>26</v>
      </c>
      <c r="D122" s="28" t="s">
        <v>77</v>
      </c>
      <c r="E122" s="254" t="s">
        <v>55</v>
      </c>
      <c r="F122" s="254"/>
      <c r="G122" s="30" t="s">
        <v>56</v>
      </c>
      <c r="H122" s="31">
        <v>0.501</v>
      </c>
      <c r="I122" s="32">
        <v>23.48</v>
      </c>
      <c r="J122" s="32">
        <v>11.76</v>
      </c>
    </row>
    <row r="123" spans="1:10" ht="27" customHeight="1">
      <c r="A123" s="28" t="s">
        <v>52</v>
      </c>
      <c r="B123" s="29" t="s">
        <v>53</v>
      </c>
      <c r="C123" s="28" t="s">
        <v>26</v>
      </c>
      <c r="D123" s="28" t="s">
        <v>54</v>
      </c>
      <c r="E123" s="254" t="s">
        <v>55</v>
      </c>
      <c r="F123" s="254"/>
      <c r="G123" s="30" t="s">
        <v>56</v>
      </c>
      <c r="H123" s="31">
        <v>0.35399999999999998</v>
      </c>
      <c r="I123" s="32">
        <v>19.11</v>
      </c>
      <c r="J123" s="32">
        <v>6.76</v>
      </c>
    </row>
    <row r="124" spans="1:10" ht="27" customHeight="1">
      <c r="A124" s="28" t="s">
        <v>52</v>
      </c>
      <c r="B124" s="29" t="s">
        <v>929</v>
      </c>
      <c r="C124" s="28" t="s">
        <v>26</v>
      </c>
      <c r="D124" s="28" t="s">
        <v>930</v>
      </c>
      <c r="E124" s="254" t="s">
        <v>65</v>
      </c>
      <c r="F124" s="254"/>
      <c r="G124" s="30" t="s">
        <v>30</v>
      </c>
      <c r="H124" s="31">
        <v>0.97</v>
      </c>
      <c r="I124" s="32">
        <v>18.12</v>
      </c>
      <c r="J124" s="32">
        <v>17.57</v>
      </c>
    </row>
    <row r="125" spans="1:10" ht="27" customHeight="1">
      <c r="A125" s="28" t="s">
        <v>52</v>
      </c>
      <c r="B125" s="29" t="s">
        <v>931</v>
      </c>
      <c r="C125" s="28" t="s">
        <v>26</v>
      </c>
      <c r="D125" s="28" t="s">
        <v>932</v>
      </c>
      <c r="E125" s="254" t="s">
        <v>65</v>
      </c>
      <c r="F125" s="254"/>
      <c r="G125" s="30" t="s">
        <v>59</v>
      </c>
      <c r="H125" s="31">
        <v>0.99099999999999999</v>
      </c>
      <c r="I125" s="32">
        <v>15.97</v>
      </c>
      <c r="J125" s="32">
        <v>15.82</v>
      </c>
    </row>
    <row r="126" spans="1:10" ht="27" customHeight="1">
      <c r="A126" s="21" t="s">
        <v>45</v>
      </c>
      <c r="B126" s="22" t="s">
        <v>933</v>
      </c>
      <c r="C126" s="21" t="s">
        <v>26</v>
      </c>
      <c r="D126" s="21" t="s">
        <v>934</v>
      </c>
      <c r="E126" s="257" t="s">
        <v>46</v>
      </c>
      <c r="F126" s="257"/>
      <c r="G126" s="23" t="s">
        <v>24</v>
      </c>
      <c r="H126" s="24">
        <v>1</v>
      </c>
      <c r="I126" s="25">
        <v>54.7</v>
      </c>
      <c r="J126" s="25">
        <v>54.7</v>
      </c>
    </row>
    <row r="127" spans="1:10" ht="27" customHeight="1">
      <c r="A127" s="21" t="s">
        <v>45</v>
      </c>
      <c r="B127" s="22" t="s">
        <v>268</v>
      </c>
      <c r="C127" s="21" t="s">
        <v>26</v>
      </c>
      <c r="D127" s="21" t="s">
        <v>722</v>
      </c>
      <c r="E127" s="257" t="s">
        <v>46</v>
      </c>
      <c r="F127" s="257"/>
      <c r="G127" s="23" t="s">
        <v>30</v>
      </c>
      <c r="H127" s="24">
        <v>1.87</v>
      </c>
      <c r="I127" s="25">
        <v>17.559999999999999</v>
      </c>
      <c r="J127" s="25">
        <v>32.83</v>
      </c>
    </row>
    <row r="128" spans="1:10" ht="21" customHeight="1">
      <c r="A128" s="21" t="s">
        <v>45</v>
      </c>
      <c r="B128" s="22" t="s">
        <v>273</v>
      </c>
      <c r="C128" s="21" t="s">
        <v>26</v>
      </c>
      <c r="D128" s="21" t="s">
        <v>274</v>
      </c>
      <c r="E128" s="257" t="s">
        <v>46</v>
      </c>
      <c r="F128" s="257"/>
      <c r="G128" s="23" t="s">
        <v>59</v>
      </c>
      <c r="H128" s="24">
        <v>0.04</v>
      </c>
      <c r="I128" s="25">
        <v>28.94</v>
      </c>
      <c r="J128" s="25">
        <v>1.1499999999999999</v>
      </c>
    </row>
    <row r="129" spans="1:10" ht="27.6">
      <c r="A129" s="26"/>
      <c r="B129" s="26"/>
      <c r="C129" s="26"/>
      <c r="D129" s="26"/>
      <c r="E129" s="26" t="s">
        <v>47</v>
      </c>
      <c r="F129" s="27">
        <v>19.869999999999997</v>
      </c>
      <c r="G129" s="26" t="s">
        <v>48</v>
      </c>
      <c r="H129" s="27">
        <v>0</v>
      </c>
      <c r="I129" s="26" t="s">
        <v>49</v>
      </c>
      <c r="J129" s="27">
        <v>19.869999999999997</v>
      </c>
    </row>
    <row r="130" spans="1:10" ht="15" customHeight="1" thickBot="1">
      <c r="A130" s="55"/>
      <c r="B130" s="55"/>
      <c r="C130" s="55"/>
      <c r="D130" s="55"/>
      <c r="E130" s="55" t="s">
        <v>50</v>
      </c>
      <c r="F130" s="54">
        <v>51.31</v>
      </c>
      <c r="G130" s="55"/>
      <c r="H130" s="255" t="s">
        <v>51</v>
      </c>
      <c r="I130" s="255"/>
      <c r="J130" s="54">
        <v>229.36</v>
      </c>
    </row>
    <row r="131" spans="1:10" ht="18" customHeight="1" thickTop="1">
      <c r="A131" s="40" t="s">
        <v>352</v>
      </c>
      <c r="B131" s="41" t="s">
        <v>16</v>
      </c>
      <c r="C131" s="40" t="s">
        <v>17</v>
      </c>
      <c r="D131" s="40" t="s">
        <v>6</v>
      </c>
      <c r="E131" s="253" t="s">
        <v>42</v>
      </c>
      <c r="F131" s="253"/>
      <c r="G131" s="42" t="s">
        <v>18</v>
      </c>
      <c r="H131" s="41" t="s">
        <v>19</v>
      </c>
      <c r="I131" s="41" t="s">
        <v>20</v>
      </c>
      <c r="J131" s="41" t="s">
        <v>7</v>
      </c>
    </row>
    <row r="132" spans="1:10" ht="27" customHeight="1">
      <c r="A132" s="69" t="s">
        <v>43</v>
      </c>
      <c r="B132" s="70" t="s">
        <v>600</v>
      </c>
      <c r="C132" s="69" t="s">
        <v>26</v>
      </c>
      <c r="D132" s="69" t="s">
        <v>935</v>
      </c>
      <c r="E132" s="250" t="s">
        <v>60</v>
      </c>
      <c r="F132" s="250"/>
      <c r="G132" s="71" t="s">
        <v>24</v>
      </c>
      <c r="H132" s="72">
        <v>1</v>
      </c>
      <c r="I132" s="73">
        <v>58.069999999999993</v>
      </c>
      <c r="J132" s="73">
        <v>58.07</v>
      </c>
    </row>
    <row r="133" spans="1:10" ht="40.5" customHeight="1">
      <c r="A133" s="28" t="s">
        <v>52</v>
      </c>
      <c r="B133" s="29" t="s">
        <v>61</v>
      </c>
      <c r="C133" s="28" t="s">
        <v>26</v>
      </c>
      <c r="D133" s="28" t="s">
        <v>724</v>
      </c>
      <c r="E133" s="254" t="s">
        <v>55</v>
      </c>
      <c r="F133" s="254"/>
      <c r="G133" s="30" t="s">
        <v>28</v>
      </c>
      <c r="H133" s="31">
        <v>1.04E-2</v>
      </c>
      <c r="I133" s="32">
        <v>787.84</v>
      </c>
      <c r="J133" s="32">
        <v>8.19</v>
      </c>
    </row>
    <row r="134" spans="1:10" ht="27" customHeight="1">
      <c r="A134" s="28" t="s">
        <v>52</v>
      </c>
      <c r="B134" s="29" t="s">
        <v>57</v>
      </c>
      <c r="C134" s="28" t="s">
        <v>26</v>
      </c>
      <c r="D134" s="28" t="s">
        <v>58</v>
      </c>
      <c r="E134" s="254" t="s">
        <v>55</v>
      </c>
      <c r="F134" s="254"/>
      <c r="G134" s="30" t="s">
        <v>56</v>
      </c>
      <c r="H134" s="31">
        <v>0.59</v>
      </c>
      <c r="I134" s="32">
        <v>23.83</v>
      </c>
      <c r="J134" s="32">
        <v>14.05</v>
      </c>
    </row>
    <row r="135" spans="1:10" ht="27" customHeight="1">
      <c r="A135" s="28" t="s">
        <v>52</v>
      </c>
      <c r="B135" s="29" t="s">
        <v>53</v>
      </c>
      <c r="C135" s="28" t="s">
        <v>26</v>
      </c>
      <c r="D135" s="28" t="s">
        <v>54</v>
      </c>
      <c r="E135" s="254" t="s">
        <v>55</v>
      </c>
      <c r="F135" s="254"/>
      <c r="G135" s="30" t="s">
        <v>56</v>
      </c>
      <c r="H135" s="31">
        <v>0.29499999999999998</v>
      </c>
      <c r="I135" s="32">
        <v>19.11</v>
      </c>
      <c r="J135" s="32">
        <v>5.63</v>
      </c>
    </row>
    <row r="136" spans="1:10" ht="27" customHeight="1">
      <c r="A136" s="21" t="s">
        <v>45</v>
      </c>
      <c r="B136" s="22" t="s">
        <v>507</v>
      </c>
      <c r="C136" s="21" t="s">
        <v>26</v>
      </c>
      <c r="D136" s="21" t="s">
        <v>508</v>
      </c>
      <c r="E136" s="257" t="s">
        <v>46</v>
      </c>
      <c r="F136" s="257"/>
      <c r="G136" s="23" t="s">
        <v>30</v>
      </c>
      <c r="H136" s="24">
        <v>0.42</v>
      </c>
      <c r="I136" s="25">
        <v>2.79</v>
      </c>
      <c r="J136" s="25">
        <v>1.17</v>
      </c>
    </row>
    <row r="137" spans="1:10" ht="21" customHeight="1">
      <c r="A137" s="21" t="s">
        <v>45</v>
      </c>
      <c r="B137" s="22" t="s">
        <v>62</v>
      </c>
      <c r="C137" s="21" t="s">
        <v>26</v>
      </c>
      <c r="D137" s="21" t="s">
        <v>63</v>
      </c>
      <c r="E137" s="257" t="s">
        <v>46</v>
      </c>
      <c r="F137" s="257"/>
      <c r="G137" s="23" t="s">
        <v>64</v>
      </c>
      <c r="H137" s="24">
        <v>5.0000000000000001E-3</v>
      </c>
      <c r="I137" s="25">
        <v>40.11</v>
      </c>
      <c r="J137" s="25">
        <v>0.2</v>
      </c>
    </row>
    <row r="138" spans="1:10" ht="27" customHeight="1">
      <c r="A138" s="21" t="s">
        <v>45</v>
      </c>
      <c r="B138" s="22" t="s">
        <v>509</v>
      </c>
      <c r="C138" s="21" t="s">
        <v>26</v>
      </c>
      <c r="D138" s="21" t="s">
        <v>510</v>
      </c>
      <c r="E138" s="257" t="s">
        <v>46</v>
      </c>
      <c r="F138" s="257"/>
      <c r="G138" s="23" t="s">
        <v>31</v>
      </c>
      <c r="H138" s="24">
        <v>13.6</v>
      </c>
      <c r="I138" s="25">
        <v>2.12</v>
      </c>
      <c r="J138" s="25">
        <v>28.83</v>
      </c>
    </row>
    <row r="139" spans="1:10" ht="27.6">
      <c r="A139" s="26"/>
      <c r="B139" s="26"/>
      <c r="C139" s="26"/>
      <c r="D139" s="26"/>
      <c r="E139" s="26" t="s">
        <v>47</v>
      </c>
      <c r="F139" s="27">
        <v>13.91</v>
      </c>
      <c r="G139" s="26" t="s">
        <v>48</v>
      </c>
      <c r="H139" s="27">
        <v>0</v>
      </c>
      <c r="I139" s="26" t="s">
        <v>49</v>
      </c>
      <c r="J139" s="27">
        <v>13.91</v>
      </c>
    </row>
    <row r="140" spans="1:10" ht="15" customHeight="1" thickBot="1">
      <c r="A140" s="55"/>
      <c r="B140" s="55"/>
      <c r="C140" s="55"/>
      <c r="D140" s="55"/>
      <c r="E140" s="55" t="s">
        <v>50</v>
      </c>
      <c r="F140" s="54">
        <v>16.73</v>
      </c>
      <c r="G140" s="55"/>
      <c r="H140" s="255" t="s">
        <v>51</v>
      </c>
      <c r="I140" s="255"/>
      <c r="J140" s="54">
        <v>74.8</v>
      </c>
    </row>
    <row r="141" spans="1:10" ht="18" customHeight="1" thickTop="1">
      <c r="A141" s="40" t="s">
        <v>353</v>
      </c>
      <c r="B141" s="41" t="s">
        <v>16</v>
      </c>
      <c r="C141" s="40" t="s">
        <v>17</v>
      </c>
      <c r="D141" s="40" t="s">
        <v>6</v>
      </c>
      <c r="E141" s="253" t="s">
        <v>42</v>
      </c>
      <c r="F141" s="253"/>
      <c r="G141" s="42" t="s">
        <v>18</v>
      </c>
      <c r="H141" s="41" t="s">
        <v>19</v>
      </c>
      <c r="I141" s="41" t="s">
        <v>20</v>
      </c>
      <c r="J141" s="41" t="s">
        <v>7</v>
      </c>
    </row>
    <row r="142" spans="1:10" ht="27" customHeight="1">
      <c r="A142" s="69" t="s">
        <v>43</v>
      </c>
      <c r="B142" s="70" t="s">
        <v>936</v>
      </c>
      <c r="C142" s="69" t="s">
        <v>26</v>
      </c>
      <c r="D142" s="69" t="s">
        <v>937</v>
      </c>
      <c r="E142" s="250" t="s">
        <v>60</v>
      </c>
      <c r="F142" s="250"/>
      <c r="G142" s="71" t="s">
        <v>24</v>
      </c>
      <c r="H142" s="72">
        <v>1</v>
      </c>
      <c r="I142" s="73">
        <v>441.05999999999995</v>
      </c>
      <c r="J142" s="73">
        <v>441.06</v>
      </c>
    </row>
    <row r="143" spans="1:10" ht="27" customHeight="1">
      <c r="A143" s="28" t="s">
        <v>52</v>
      </c>
      <c r="B143" s="29" t="s">
        <v>70</v>
      </c>
      <c r="C143" s="28" t="s">
        <v>26</v>
      </c>
      <c r="D143" s="28" t="s">
        <v>71</v>
      </c>
      <c r="E143" s="254" t="s">
        <v>55</v>
      </c>
      <c r="F143" s="254"/>
      <c r="G143" s="30" t="s">
        <v>56</v>
      </c>
      <c r="H143" s="31">
        <v>4.8</v>
      </c>
      <c r="I143" s="32">
        <v>24.45</v>
      </c>
      <c r="J143" s="32">
        <v>117.36</v>
      </c>
    </row>
    <row r="144" spans="1:10" ht="27" customHeight="1">
      <c r="A144" s="28" t="s">
        <v>52</v>
      </c>
      <c r="B144" s="29" t="s">
        <v>53</v>
      </c>
      <c r="C144" s="28" t="s">
        <v>26</v>
      </c>
      <c r="D144" s="28" t="s">
        <v>54</v>
      </c>
      <c r="E144" s="254" t="s">
        <v>55</v>
      </c>
      <c r="F144" s="254"/>
      <c r="G144" s="30" t="s">
        <v>56</v>
      </c>
      <c r="H144" s="31">
        <v>2.2999999999999998</v>
      </c>
      <c r="I144" s="32">
        <v>19.11</v>
      </c>
      <c r="J144" s="32">
        <v>43.95</v>
      </c>
    </row>
    <row r="145" spans="1:10" ht="27" customHeight="1">
      <c r="A145" s="28" t="s">
        <v>52</v>
      </c>
      <c r="B145" s="29" t="s">
        <v>506</v>
      </c>
      <c r="C145" s="28" t="s">
        <v>26</v>
      </c>
      <c r="D145" s="28" t="s">
        <v>723</v>
      </c>
      <c r="E145" s="254" t="s">
        <v>55</v>
      </c>
      <c r="F145" s="254"/>
      <c r="G145" s="30" t="s">
        <v>28</v>
      </c>
      <c r="H145" s="31">
        <v>3.3E-3</v>
      </c>
      <c r="I145" s="32">
        <v>749.58</v>
      </c>
      <c r="J145" s="32">
        <v>2.4700000000000002</v>
      </c>
    </row>
    <row r="146" spans="1:10" ht="21" customHeight="1">
      <c r="A146" s="21" t="s">
        <v>45</v>
      </c>
      <c r="B146" s="22" t="s">
        <v>938</v>
      </c>
      <c r="C146" s="21" t="s">
        <v>26</v>
      </c>
      <c r="D146" s="21" t="s">
        <v>939</v>
      </c>
      <c r="E146" s="257" t="s">
        <v>46</v>
      </c>
      <c r="F146" s="257"/>
      <c r="G146" s="23" t="s">
        <v>59</v>
      </c>
      <c r="H146" s="24">
        <v>0.7</v>
      </c>
      <c r="I146" s="25">
        <v>3.93</v>
      </c>
      <c r="J146" s="25">
        <v>2.75</v>
      </c>
    </row>
    <row r="147" spans="1:10" ht="27" customHeight="1">
      <c r="A147" s="21" t="s">
        <v>45</v>
      </c>
      <c r="B147" s="22" t="s">
        <v>940</v>
      </c>
      <c r="C147" s="21" t="s">
        <v>26</v>
      </c>
      <c r="D147" s="21" t="s">
        <v>941</v>
      </c>
      <c r="E147" s="257" t="s">
        <v>46</v>
      </c>
      <c r="F147" s="257"/>
      <c r="G147" s="23" t="s">
        <v>24</v>
      </c>
      <c r="H147" s="24">
        <v>1</v>
      </c>
      <c r="I147" s="25">
        <v>274.52999999999997</v>
      </c>
      <c r="J147" s="25">
        <v>274.52999999999997</v>
      </c>
    </row>
    <row r="148" spans="1:10" ht="27.6">
      <c r="A148" s="26"/>
      <c r="B148" s="26"/>
      <c r="C148" s="26"/>
      <c r="D148" s="26"/>
      <c r="E148" s="26" t="s">
        <v>47</v>
      </c>
      <c r="F148" s="27">
        <v>110.26</v>
      </c>
      <c r="G148" s="26" t="s">
        <v>48</v>
      </c>
      <c r="H148" s="27">
        <v>0</v>
      </c>
      <c r="I148" s="26" t="s">
        <v>49</v>
      </c>
      <c r="J148" s="27">
        <v>110.26</v>
      </c>
    </row>
    <row r="149" spans="1:10" ht="15" customHeight="1" thickBot="1">
      <c r="A149" s="55"/>
      <c r="B149" s="55"/>
      <c r="C149" s="55"/>
      <c r="D149" s="55"/>
      <c r="E149" s="55" t="s">
        <v>50</v>
      </c>
      <c r="F149" s="54">
        <v>127.11</v>
      </c>
      <c r="G149" s="55"/>
      <c r="H149" s="255" t="s">
        <v>51</v>
      </c>
      <c r="I149" s="255"/>
      <c r="J149" s="54">
        <v>568.16999999999996</v>
      </c>
    </row>
    <row r="150" spans="1:10" ht="18" customHeight="1" thickTop="1">
      <c r="A150" s="40" t="s">
        <v>356</v>
      </c>
      <c r="B150" s="41" t="s">
        <v>16</v>
      </c>
      <c r="C150" s="40" t="s">
        <v>17</v>
      </c>
      <c r="D150" s="40" t="s">
        <v>6</v>
      </c>
      <c r="E150" s="253" t="s">
        <v>42</v>
      </c>
      <c r="F150" s="253"/>
      <c r="G150" s="42" t="s">
        <v>18</v>
      </c>
      <c r="H150" s="41" t="s">
        <v>19</v>
      </c>
      <c r="I150" s="41" t="s">
        <v>20</v>
      </c>
      <c r="J150" s="41" t="s">
        <v>7</v>
      </c>
    </row>
    <row r="151" spans="1:10" ht="27" customHeight="1">
      <c r="A151" s="69" t="s">
        <v>43</v>
      </c>
      <c r="B151" s="70" t="s">
        <v>942</v>
      </c>
      <c r="C151" s="69" t="s">
        <v>26</v>
      </c>
      <c r="D151" s="69" t="s">
        <v>943</v>
      </c>
      <c r="E151" s="250" t="s">
        <v>101</v>
      </c>
      <c r="F151" s="250"/>
      <c r="G151" s="71" t="s">
        <v>31</v>
      </c>
      <c r="H151" s="72">
        <v>1</v>
      </c>
      <c r="I151" s="73">
        <v>956.38</v>
      </c>
      <c r="J151" s="73">
        <v>956.38</v>
      </c>
    </row>
    <row r="152" spans="1:10" ht="27" customHeight="1">
      <c r="A152" s="28" t="s">
        <v>52</v>
      </c>
      <c r="B152" s="29" t="s">
        <v>725</v>
      </c>
      <c r="C152" s="28" t="s">
        <v>26</v>
      </c>
      <c r="D152" s="28" t="s">
        <v>726</v>
      </c>
      <c r="E152" s="254" t="s">
        <v>101</v>
      </c>
      <c r="F152" s="254"/>
      <c r="G152" s="30" t="s">
        <v>30</v>
      </c>
      <c r="H152" s="31">
        <v>10</v>
      </c>
      <c r="I152" s="32">
        <v>7.77</v>
      </c>
      <c r="J152" s="32">
        <v>77.7</v>
      </c>
    </row>
    <row r="153" spans="1:10" ht="27" customHeight="1">
      <c r="A153" s="28" t="s">
        <v>52</v>
      </c>
      <c r="B153" s="29" t="s">
        <v>727</v>
      </c>
      <c r="C153" s="28" t="s">
        <v>26</v>
      </c>
      <c r="D153" s="28" t="s">
        <v>728</v>
      </c>
      <c r="E153" s="254" t="s">
        <v>101</v>
      </c>
      <c r="F153" s="254"/>
      <c r="G153" s="30" t="s">
        <v>31</v>
      </c>
      <c r="H153" s="31">
        <v>1</v>
      </c>
      <c r="I153" s="32">
        <v>307.26</v>
      </c>
      <c r="J153" s="32">
        <v>307.26</v>
      </c>
    </row>
    <row r="154" spans="1:10" ht="27" customHeight="1">
      <c r="A154" s="28" t="s">
        <v>52</v>
      </c>
      <c r="B154" s="29" t="s">
        <v>729</v>
      </c>
      <c r="C154" s="28" t="s">
        <v>26</v>
      </c>
      <c r="D154" s="28" t="s">
        <v>730</v>
      </c>
      <c r="E154" s="254" t="s">
        <v>101</v>
      </c>
      <c r="F154" s="254"/>
      <c r="G154" s="30" t="s">
        <v>31</v>
      </c>
      <c r="H154" s="31">
        <v>1</v>
      </c>
      <c r="I154" s="32">
        <v>157.32</v>
      </c>
      <c r="J154" s="32">
        <v>157.32</v>
      </c>
    </row>
    <row r="155" spans="1:10" ht="27" customHeight="1">
      <c r="A155" s="28" t="s">
        <v>52</v>
      </c>
      <c r="B155" s="29" t="s">
        <v>735</v>
      </c>
      <c r="C155" s="28" t="s">
        <v>26</v>
      </c>
      <c r="D155" s="28" t="s">
        <v>736</v>
      </c>
      <c r="E155" s="254" t="s">
        <v>101</v>
      </c>
      <c r="F155" s="254"/>
      <c r="G155" s="30" t="s">
        <v>31</v>
      </c>
      <c r="H155" s="31">
        <v>1</v>
      </c>
      <c r="I155" s="32">
        <v>414.1</v>
      </c>
      <c r="J155" s="32">
        <v>414.1</v>
      </c>
    </row>
    <row r="156" spans="1:10" ht="27.6">
      <c r="A156" s="26"/>
      <c r="B156" s="26"/>
      <c r="C156" s="26"/>
      <c r="D156" s="26"/>
      <c r="E156" s="26" t="s">
        <v>47</v>
      </c>
      <c r="F156" s="27">
        <v>172.45</v>
      </c>
      <c r="G156" s="26" t="s">
        <v>48</v>
      </c>
      <c r="H156" s="27">
        <v>0</v>
      </c>
      <c r="I156" s="26" t="s">
        <v>49</v>
      </c>
      <c r="J156" s="27">
        <v>172.45</v>
      </c>
    </row>
    <row r="157" spans="1:10" ht="15" customHeight="1" thickBot="1">
      <c r="A157" s="55"/>
      <c r="B157" s="55"/>
      <c r="C157" s="55"/>
      <c r="D157" s="55"/>
      <c r="E157" s="55" t="s">
        <v>50</v>
      </c>
      <c r="F157" s="54">
        <v>275.62</v>
      </c>
      <c r="G157" s="55"/>
      <c r="H157" s="255" t="s">
        <v>51</v>
      </c>
      <c r="I157" s="255"/>
      <c r="J157" s="54">
        <v>1232</v>
      </c>
    </row>
    <row r="158" spans="1:10" ht="18" customHeight="1" thickTop="1">
      <c r="A158" s="40" t="s">
        <v>1662</v>
      </c>
      <c r="B158" s="41" t="s">
        <v>16</v>
      </c>
      <c r="C158" s="40" t="s">
        <v>17</v>
      </c>
      <c r="D158" s="40" t="s">
        <v>6</v>
      </c>
      <c r="E158" s="253" t="s">
        <v>42</v>
      </c>
      <c r="F158" s="253"/>
      <c r="G158" s="42" t="s">
        <v>18</v>
      </c>
      <c r="H158" s="41" t="s">
        <v>19</v>
      </c>
      <c r="I158" s="41" t="s">
        <v>20</v>
      </c>
      <c r="J158" s="41" t="s">
        <v>7</v>
      </c>
    </row>
    <row r="159" spans="1:10" ht="27" customHeight="1">
      <c r="A159" s="69" t="s">
        <v>43</v>
      </c>
      <c r="B159" s="70" t="s">
        <v>942</v>
      </c>
      <c r="C159" s="69" t="s">
        <v>26</v>
      </c>
      <c r="D159" s="69" t="s">
        <v>602</v>
      </c>
      <c r="E159" s="250" t="s">
        <v>101</v>
      </c>
      <c r="F159" s="250"/>
      <c r="G159" s="71" t="s">
        <v>31</v>
      </c>
      <c r="H159" s="72">
        <v>1</v>
      </c>
      <c r="I159" s="73">
        <v>956.38</v>
      </c>
      <c r="J159" s="73">
        <v>956.38</v>
      </c>
    </row>
    <row r="160" spans="1:10" ht="27" customHeight="1">
      <c r="A160" s="28" t="s">
        <v>52</v>
      </c>
      <c r="B160" s="29" t="s">
        <v>725</v>
      </c>
      <c r="C160" s="28" t="s">
        <v>26</v>
      </c>
      <c r="D160" s="28" t="s">
        <v>726</v>
      </c>
      <c r="E160" s="254" t="s">
        <v>101</v>
      </c>
      <c r="F160" s="254"/>
      <c r="G160" s="30" t="s">
        <v>30</v>
      </c>
      <c r="H160" s="31">
        <v>10</v>
      </c>
      <c r="I160" s="32">
        <v>7.77</v>
      </c>
      <c r="J160" s="32">
        <v>77.7</v>
      </c>
    </row>
    <row r="161" spans="1:10" ht="27" customHeight="1">
      <c r="A161" s="28" t="s">
        <v>52</v>
      </c>
      <c r="B161" s="29" t="s">
        <v>727</v>
      </c>
      <c r="C161" s="28" t="s">
        <v>26</v>
      </c>
      <c r="D161" s="28" t="s">
        <v>728</v>
      </c>
      <c r="E161" s="254" t="s">
        <v>101</v>
      </c>
      <c r="F161" s="254"/>
      <c r="G161" s="30" t="s">
        <v>31</v>
      </c>
      <c r="H161" s="31">
        <v>1</v>
      </c>
      <c r="I161" s="32">
        <v>307.26</v>
      </c>
      <c r="J161" s="32">
        <v>307.26</v>
      </c>
    </row>
    <row r="162" spans="1:10" ht="27" customHeight="1">
      <c r="A162" s="28" t="s">
        <v>52</v>
      </c>
      <c r="B162" s="29" t="s">
        <v>729</v>
      </c>
      <c r="C162" s="28" t="s">
        <v>26</v>
      </c>
      <c r="D162" s="28" t="s">
        <v>730</v>
      </c>
      <c r="E162" s="254" t="s">
        <v>101</v>
      </c>
      <c r="F162" s="254"/>
      <c r="G162" s="30" t="s">
        <v>31</v>
      </c>
      <c r="H162" s="31">
        <v>1</v>
      </c>
      <c r="I162" s="32">
        <v>157.32</v>
      </c>
      <c r="J162" s="32">
        <v>157.32</v>
      </c>
    </row>
    <row r="163" spans="1:10" ht="27" customHeight="1">
      <c r="A163" s="28" t="s">
        <v>52</v>
      </c>
      <c r="B163" s="29" t="s">
        <v>735</v>
      </c>
      <c r="C163" s="28" t="s">
        <v>26</v>
      </c>
      <c r="D163" s="28" t="s">
        <v>736</v>
      </c>
      <c r="E163" s="254" t="s">
        <v>101</v>
      </c>
      <c r="F163" s="254"/>
      <c r="G163" s="30" t="s">
        <v>31</v>
      </c>
      <c r="H163" s="31">
        <v>1</v>
      </c>
      <c r="I163" s="32">
        <v>414.1</v>
      </c>
      <c r="J163" s="32">
        <v>414.1</v>
      </c>
    </row>
    <row r="164" spans="1:10" ht="27.6">
      <c r="A164" s="26"/>
      <c r="B164" s="26"/>
      <c r="C164" s="26"/>
      <c r="D164" s="26"/>
      <c r="E164" s="26" t="s">
        <v>47</v>
      </c>
      <c r="F164" s="27">
        <v>172.45</v>
      </c>
      <c r="G164" s="26" t="s">
        <v>48</v>
      </c>
      <c r="H164" s="27">
        <v>0</v>
      </c>
      <c r="I164" s="26" t="s">
        <v>49</v>
      </c>
      <c r="J164" s="27">
        <v>172.45</v>
      </c>
    </row>
    <row r="165" spans="1:10" ht="15" customHeight="1" thickBot="1">
      <c r="A165" s="55"/>
      <c r="B165" s="55"/>
      <c r="C165" s="55"/>
      <c r="D165" s="55"/>
      <c r="E165" s="55" t="s">
        <v>50</v>
      </c>
      <c r="F165" s="54">
        <v>275.62</v>
      </c>
      <c r="G165" s="55"/>
      <c r="H165" s="255" t="s">
        <v>51</v>
      </c>
      <c r="I165" s="255"/>
      <c r="J165" s="54">
        <v>1232</v>
      </c>
    </row>
    <row r="166" spans="1:10" ht="18" customHeight="1" thickTop="1">
      <c r="A166" s="40" t="s">
        <v>358</v>
      </c>
      <c r="B166" s="41" t="s">
        <v>16</v>
      </c>
      <c r="C166" s="40" t="s">
        <v>17</v>
      </c>
      <c r="D166" s="40" t="s">
        <v>6</v>
      </c>
      <c r="E166" s="253" t="s">
        <v>42</v>
      </c>
      <c r="F166" s="253"/>
      <c r="G166" s="42" t="s">
        <v>18</v>
      </c>
      <c r="H166" s="41" t="s">
        <v>19</v>
      </c>
      <c r="I166" s="41" t="s">
        <v>20</v>
      </c>
      <c r="J166" s="41" t="s">
        <v>7</v>
      </c>
    </row>
    <row r="167" spans="1:10" ht="27" customHeight="1">
      <c r="A167" s="69" t="s">
        <v>43</v>
      </c>
      <c r="B167" s="70" t="s">
        <v>942</v>
      </c>
      <c r="C167" s="69" t="s">
        <v>26</v>
      </c>
      <c r="D167" s="69" t="s">
        <v>1601</v>
      </c>
      <c r="E167" s="250" t="s">
        <v>101</v>
      </c>
      <c r="F167" s="250"/>
      <c r="G167" s="71" t="s">
        <v>31</v>
      </c>
      <c r="H167" s="72">
        <v>1</v>
      </c>
      <c r="I167" s="73">
        <v>956.38</v>
      </c>
      <c r="J167" s="73">
        <v>956.38</v>
      </c>
    </row>
    <row r="168" spans="1:10" ht="27" customHeight="1">
      <c r="A168" s="28" t="s">
        <v>52</v>
      </c>
      <c r="B168" s="29" t="s">
        <v>725</v>
      </c>
      <c r="C168" s="28" t="s">
        <v>26</v>
      </c>
      <c r="D168" s="28" t="s">
        <v>726</v>
      </c>
      <c r="E168" s="254" t="s">
        <v>101</v>
      </c>
      <c r="F168" s="254"/>
      <c r="G168" s="30" t="s">
        <v>30</v>
      </c>
      <c r="H168" s="31">
        <v>10</v>
      </c>
      <c r="I168" s="32">
        <v>7.77</v>
      </c>
      <c r="J168" s="32">
        <v>77.7</v>
      </c>
    </row>
    <row r="169" spans="1:10" ht="27" customHeight="1">
      <c r="A169" s="28" t="s">
        <v>52</v>
      </c>
      <c r="B169" s="29" t="s">
        <v>727</v>
      </c>
      <c r="C169" s="28" t="s">
        <v>26</v>
      </c>
      <c r="D169" s="28" t="s">
        <v>728</v>
      </c>
      <c r="E169" s="254" t="s">
        <v>101</v>
      </c>
      <c r="F169" s="254"/>
      <c r="G169" s="30" t="s">
        <v>31</v>
      </c>
      <c r="H169" s="31">
        <v>1</v>
      </c>
      <c r="I169" s="32">
        <v>307.26</v>
      </c>
      <c r="J169" s="32">
        <v>307.26</v>
      </c>
    </row>
    <row r="170" spans="1:10" ht="27" customHeight="1">
      <c r="A170" s="28" t="s">
        <v>52</v>
      </c>
      <c r="B170" s="29" t="s">
        <v>729</v>
      </c>
      <c r="C170" s="28" t="s">
        <v>26</v>
      </c>
      <c r="D170" s="28" t="s">
        <v>730</v>
      </c>
      <c r="E170" s="254" t="s">
        <v>101</v>
      </c>
      <c r="F170" s="254"/>
      <c r="G170" s="30" t="s">
        <v>31</v>
      </c>
      <c r="H170" s="31">
        <v>1</v>
      </c>
      <c r="I170" s="32">
        <v>157.32</v>
      </c>
      <c r="J170" s="32">
        <v>157.32</v>
      </c>
    </row>
    <row r="171" spans="1:10" ht="27" customHeight="1">
      <c r="A171" s="28" t="s">
        <v>52</v>
      </c>
      <c r="B171" s="29" t="s">
        <v>735</v>
      </c>
      <c r="C171" s="28" t="s">
        <v>26</v>
      </c>
      <c r="D171" s="28" t="s">
        <v>736</v>
      </c>
      <c r="E171" s="254" t="s">
        <v>101</v>
      </c>
      <c r="F171" s="254"/>
      <c r="G171" s="30" t="s">
        <v>31</v>
      </c>
      <c r="H171" s="31">
        <v>1</v>
      </c>
      <c r="I171" s="32">
        <v>414.1</v>
      </c>
      <c r="J171" s="32">
        <v>414.1</v>
      </c>
    </row>
    <row r="172" spans="1:10" ht="27.6">
      <c r="A172" s="26"/>
      <c r="B172" s="26"/>
      <c r="C172" s="26"/>
      <c r="D172" s="26"/>
      <c r="E172" s="26" t="s">
        <v>47</v>
      </c>
      <c r="F172" s="27">
        <v>172.45</v>
      </c>
      <c r="G172" s="26" t="s">
        <v>48</v>
      </c>
      <c r="H172" s="27">
        <v>0</v>
      </c>
      <c r="I172" s="26" t="s">
        <v>49</v>
      </c>
      <c r="J172" s="27">
        <v>172.45</v>
      </c>
    </row>
    <row r="173" spans="1:10" ht="15" customHeight="1" thickBot="1">
      <c r="A173" s="55"/>
      <c r="B173" s="55"/>
      <c r="C173" s="55"/>
      <c r="D173" s="55"/>
      <c r="E173" s="55" t="s">
        <v>50</v>
      </c>
      <c r="F173" s="54">
        <v>275.62</v>
      </c>
      <c r="G173" s="55"/>
      <c r="H173" s="255" t="s">
        <v>51</v>
      </c>
      <c r="I173" s="255"/>
      <c r="J173" s="54">
        <v>1232</v>
      </c>
    </row>
    <row r="174" spans="1:10" ht="18" customHeight="1" thickTop="1">
      <c r="A174" s="40" t="s">
        <v>944</v>
      </c>
      <c r="B174" s="41" t="s">
        <v>16</v>
      </c>
      <c r="C174" s="40" t="s">
        <v>17</v>
      </c>
      <c r="D174" s="40" t="s">
        <v>6</v>
      </c>
      <c r="E174" s="253" t="s">
        <v>42</v>
      </c>
      <c r="F174" s="253"/>
      <c r="G174" s="42" t="s">
        <v>18</v>
      </c>
      <c r="H174" s="41" t="s">
        <v>19</v>
      </c>
      <c r="I174" s="41" t="s">
        <v>20</v>
      </c>
      <c r="J174" s="41" t="s">
        <v>7</v>
      </c>
    </row>
    <row r="175" spans="1:10" ht="27" customHeight="1">
      <c r="A175" s="69" t="s">
        <v>43</v>
      </c>
      <c r="B175" s="70" t="s">
        <v>945</v>
      </c>
      <c r="C175" s="69" t="s">
        <v>26</v>
      </c>
      <c r="D175" s="69" t="s">
        <v>946</v>
      </c>
      <c r="E175" s="250" t="s">
        <v>101</v>
      </c>
      <c r="F175" s="250"/>
      <c r="G175" s="71" t="s">
        <v>31</v>
      </c>
      <c r="H175" s="72">
        <v>1</v>
      </c>
      <c r="I175" s="73">
        <v>759.06000000000006</v>
      </c>
      <c r="J175" s="73">
        <v>759.06</v>
      </c>
    </row>
    <row r="176" spans="1:10" ht="27" customHeight="1">
      <c r="A176" s="28" t="s">
        <v>52</v>
      </c>
      <c r="B176" s="29" t="s">
        <v>731</v>
      </c>
      <c r="C176" s="28" t="s">
        <v>26</v>
      </c>
      <c r="D176" s="28" t="s">
        <v>732</v>
      </c>
      <c r="E176" s="254" t="s">
        <v>101</v>
      </c>
      <c r="F176" s="254"/>
      <c r="G176" s="30" t="s">
        <v>30</v>
      </c>
      <c r="H176" s="31">
        <v>9.6</v>
      </c>
      <c r="I176" s="32">
        <v>5.57</v>
      </c>
      <c r="J176" s="32">
        <v>53.47</v>
      </c>
    </row>
    <row r="177" spans="1:10" ht="27" customHeight="1">
      <c r="A177" s="28" t="s">
        <v>52</v>
      </c>
      <c r="B177" s="29" t="s">
        <v>733</v>
      </c>
      <c r="C177" s="28" t="s">
        <v>26</v>
      </c>
      <c r="D177" s="28" t="s">
        <v>734</v>
      </c>
      <c r="E177" s="254" t="s">
        <v>101</v>
      </c>
      <c r="F177" s="254"/>
      <c r="G177" s="30" t="s">
        <v>31</v>
      </c>
      <c r="H177" s="31">
        <v>1</v>
      </c>
      <c r="I177" s="32">
        <v>258.37</v>
      </c>
      <c r="J177" s="32">
        <v>258.37</v>
      </c>
    </row>
    <row r="178" spans="1:10" ht="27" customHeight="1">
      <c r="A178" s="28" t="s">
        <v>52</v>
      </c>
      <c r="B178" s="29" t="s">
        <v>947</v>
      </c>
      <c r="C178" s="28" t="s">
        <v>26</v>
      </c>
      <c r="D178" s="28" t="s">
        <v>948</v>
      </c>
      <c r="E178" s="254" t="s">
        <v>101</v>
      </c>
      <c r="F178" s="254"/>
      <c r="G178" s="30" t="s">
        <v>31</v>
      </c>
      <c r="H178" s="31">
        <v>1</v>
      </c>
      <c r="I178" s="32">
        <v>351.75</v>
      </c>
      <c r="J178" s="32">
        <v>351.75</v>
      </c>
    </row>
    <row r="179" spans="1:10" ht="27" customHeight="1">
      <c r="A179" s="28" t="s">
        <v>52</v>
      </c>
      <c r="B179" s="29" t="s">
        <v>689</v>
      </c>
      <c r="C179" s="28" t="s">
        <v>26</v>
      </c>
      <c r="D179" s="28" t="s">
        <v>690</v>
      </c>
      <c r="E179" s="254" t="s">
        <v>101</v>
      </c>
      <c r="F179" s="254"/>
      <c r="G179" s="30" t="s">
        <v>31</v>
      </c>
      <c r="H179" s="31">
        <v>1</v>
      </c>
      <c r="I179" s="32">
        <v>95.47</v>
      </c>
      <c r="J179" s="32">
        <v>95.47</v>
      </c>
    </row>
    <row r="180" spans="1:10" ht="27.6">
      <c r="A180" s="26"/>
      <c r="B180" s="26"/>
      <c r="C180" s="26"/>
      <c r="D180" s="26"/>
      <c r="E180" s="26" t="s">
        <v>47</v>
      </c>
      <c r="F180" s="27">
        <v>161.38999999999999</v>
      </c>
      <c r="G180" s="26" t="s">
        <v>48</v>
      </c>
      <c r="H180" s="27">
        <v>0</v>
      </c>
      <c r="I180" s="26" t="s">
        <v>49</v>
      </c>
      <c r="J180" s="27">
        <v>161.38999999999999</v>
      </c>
    </row>
    <row r="181" spans="1:10" ht="15" customHeight="1" thickBot="1">
      <c r="A181" s="55"/>
      <c r="B181" s="55"/>
      <c r="C181" s="55"/>
      <c r="D181" s="55"/>
      <c r="E181" s="55" t="s">
        <v>50</v>
      </c>
      <c r="F181" s="54">
        <v>218.76</v>
      </c>
      <c r="G181" s="55"/>
      <c r="H181" s="255" t="s">
        <v>51</v>
      </c>
      <c r="I181" s="255"/>
      <c r="J181" s="54">
        <v>977.81999999999994</v>
      </c>
    </row>
    <row r="182" spans="1:10" ht="18" customHeight="1" thickTop="1">
      <c r="A182" s="40" t="s">
        <v>1602</v>
      </c>
      <c r="B182" s="41" t="s">
        <v>16</v>
      </c>
      <c r="C182" s="40" t="s">
        <v>17</v>
      </c>
      <c r="D182" s="40" t="s">
        <v>6</v>
      </c>
      <c r="E182" s="253" t="s">
        <v>42</v>
      </c>
      <c r="F182" s="253"/>
      <c r="G182" s="42" t="s">
        <v>18</v>
      </c>
      <c r="H182" s="41" t="s">
        <v>19</v>
      </c>
      <c r="I182" s="41" t="s">
        <v>20</v>
      </c>
      <c r="J182" s="41" t="s">
        <v>7</v>
      </c>
    </row>
    <row r="183" spans="1:10" ht="27" customHeight="1">
      <c r="A183" s="69" t="s">
        <v>43</v>
      </c>
      <c r="B183" s="70" t="s">
        <v>942</v>
      </c>
      <c r="C183" s="69" t="s">
        <v>26</v>
      </c>
      <c r="D183" s="69" t="s">
        <v>1603</v>
      </c>
      <c r="E183" s="250" t="s">
        <v>101</v>
      </c>
      <c r="F183" s="250"/>
      <c r="G183" s="71" t="s">
        <v>31</v>
      </c>
      <c r="H183" s="72">
        <v>1</v>
      </c>
      <c r="I183" s="73">
        <v>956.38</v>
      </c>
      <c r="J183" s="73">
        <v>956.38</v>
      </c>
    </row>
    <row r="184" spans="1:10" ht="27" customHeight="1">
      <c r="A184" s="28" t="s">
        <v>52</v>
      </c>
      <c r="B184" s="29" t="s">
        <v>725</v>
      </c>
      <c r="C184" s="28" t="s">
        <v>26</v>
      </c>
      <c r="D184" s="28" t="s">
        <v>726</v>
      </c>
      <c r="E184" s="254" t="s">
        <v>101</v>
      </c>
      <c r="F184" s="254"/>
      <c r="G184" s="30" t="s">
        <v>30</v>
      </c>
      <c r="H184" s="31">
        <v>10</v>
      </c>
      <c r="I184" s="32">
        <v>7.77</v>
      </c>
      <c r="J184" s="32">
        <v>77.7</v>
      </c>
    </row>
    <row r="185" spans="1:10" ht="27" customHeight="1">
      <c r="A185" s="28" t="s">
        <v>52</v>
      </c>
      <c r="B185" s="29" t="s">
        <v>727</v>
      </c>
      <c r="C185" s="28" t="s">
        <v>26</v>
      </c>
      <c r="D185" s="28" t="s">
        <v>728</v>
      </c>
      <c r="E185" s="254" t="s">
        <v>101</v>
      </c>
      <c r="F185" s="254"/>
      <c r="G185" s="30" t="s">
        <v>31</v>
      </c>
      <c r="H185" s="31">
        <v>1</v>
      </c>
      <c r="I185" s="32">
        <v>307.26</v>
      </c>
      <c r="J185" s="32">
        <v>307.26</v>
      </c>
    </row>
    <row r="186" spans="1:10" ht="27" customHeight="1">
      <c r="A186" s="28" t="s">
        <v>52</v>
      </c>
      <c r="B186" s="29" t="s">
        <v>729</v>
      </c>
      <c r="C186" s="28" t="s">
        <v>26</v>
      </c>
      <c r="D186" s="28" t="s">
        <v>730</v>
      </c>
      <c r="E186" s="254" t="s">
        <v>101</v>
      </c>
      <c r="F186" s="254"/>
      <c r="G186" s="30" t="s">
        <v>31</v>
      </c>
      <c r="H186" s="31">
        <v>1</v>
      </c>
      <c r="I186" s="32">
        <v>157.32</v>
      </c>
      <c r="J186" s="32">
        <v>157.32</v>
      </c>
    </row>
    <row r="187" spans="1:10" ht="27" customHeight="1">
      <c r="A187" s="28" t="s">
        <v>52</v>
      </c>
      <c r="B187" s="29" t="s">
        <v>735</v>
      </c>
      <c r="C187" s="28" t="s">
        <v>26</v>
      </c>
      <c r="D187" s="28" t="s">
        <v>736</v>
      </c>
      <c r="E187" s="254" t="s">
        <v>101</v>
      </c>
      <c r="F187" s="254"/>
      <c r="G187" s="30" t="s">
        <v>31</v>
      </c>
      <c r="H187" s="31">
        <v>1</v>
      </c>
      <c r="I187" s="32">
        <v>414.1</v>
      </c>
      <c r="J187" s="32">
        <v>414.1</v>
      </c>
    </row>
    <row r="188" spans="1:10" ht="27.6">
      <c r="A188" s="26"/>
      <c r="B188" s="26"/>
      <c r="C188" s="26"/>
      <c r="D188" s="26"/>
      <c r="E188" s="26" t="s">
        <v>47</v>
      </c>
      <c r="F188" s="27">
        <v>172.45</v>
      </c>
      <c r="G188" s="26" t="s">
        <v>48</v>
      </c>
      <c r="H188" s="27">
        <v>0</v>
      </c>
      <c r="I188" s="26" t="s">
        <v>49</v>
      </c>
      <c r="J188" s="27">
        <v>172.45</v>
      </c>
    </row>
    <row r="189" spans="1:10" ht="15" customHeight="1" thickBot="1">
      <c r="A189" s="55"/>
      <c r="B189" s="55"/>
      <c r="C189" s="55"/>
      <c r="D189" s="55"/>
      <c r="E189" s="55" t="s">
        <v>50</v>
      </c>
      <c r="F189" s="54">
        <v>275.62</v>
      </c>
      <c r="G189" s="55"/>
      <c r="H189" s="255" t="s">
        <v>51</v>
      </c>
      <c r="I189" s="255"/>
      <c r="J189" s="54">
        <v>1232</v>
      </c>
    </row>
    <row r="190" spans="1:10" ht="18" customHeight="1" thickTop="1">
      <c r="A190" s="40" t="s">
        <v>949</v>
      </c>
      <c r="B190" s="41" t="s">
        <v>16</v>
      </c>
      <c r="C190" s="40" t="s">
        <v>17</v>
      </c>
      <c r="D190" s="40" t="s">
        <v>6</v>
      </c>
      <c r="E190" s="253" t="s">
        <v>42</v>
      </c>
      <c r="F190" s="253"/>
      <c r="G190" s="42" t="s">
        <v>18</v>
      </c>
      <c r="H190" s="41" t="s">
        <v>19</v>
      </c>
      <c r="I190" s="41" t="s">
        <v>20</v>
      </c>
      <c r="J190" s="41" t="s">
        <v>7</v>
      </c>
    </row>
    <row r="191" spans="1:10" ht="27" customHeight="1">
      <c r="A191" s="69" t="s">
        <v>43</v>
      </c>
      <c r="B191" s="70" t="s">
        <v>359</v>
      </c>
      <c r="C191" s="69" t="s">
        <v>26</v>
      </c>
      <c r="D191" s="69" t="s">
        <v>950</v>
      </c>
      <c r="E191" s="250" t="s">
        <v>101</v>
      </c>
      <c r="F191" s="250"/>
      <c r="G191" s="71" t="s">
        <v>24</v>
      </c>
      <c r="H191" s="72">
        <v>1</v>
      </c>
      <c r="I191" s="73">
        <v>457.9</v>
      </c>
      <c r="J191" s="73">
        <v>457.9</v>
      </c>
    </row>
    <row r="192" spans="1:10" ht="27" customHeight="1">
      <c r="A192" s="28" t="s">
        <v>52</v>
      </c>
      <c r="B192" s="29" t="s">
        <v>57</v>
      </c>
      <c r="C192" s="28" t="s">
        <v>26</v>
      </c>
      <c r="D192" s="28" t="s">
        <v>58</v>
      </c>
      <c r="E192" s="254" t="s">
        <v>55</v>
      </c>
      <c r="F192" s="254"/>
      <c r="G192" s="30" t="s">
        <v>56</v>
      </c>
      <c r="H192" s="31">
        <v>0.3826</v>
      </c>
      <c r="I192" s="32">
        <v>23.83</v>
      </c>
      <c r="J192" s="32">
        <v>9.11</v>
      </c>
    </row>
    <row r="193" spans="1:10" ht="27" customHeight="1">
      <c r="A193" s="28" t="s">
        <v>52</v>
      </c>
      <c r="B193" s="29" t="s">
        <v>53</v>
      </c>
      <c r="C193" s="28" t="s">
        <v>26</v>
      </c>
      <c r="D193" s="28" t="s">
        <v>54</v>
      </c>
      <c r="E193" s="254" t="s">
        <v>55</v>
      </c>
      <c r="F193" s="254"/>
      <c r="G193" s="30" t="s">
        <v>56</v>
      </c>
      <c r="H193" s="31">
        <v>0.191</v>
      </c>
      <c r="I193" s="32">
        <v>19.11</v>
      </c>
      <c r="J193" s="32">
        <v>3.65</v>
      </c>
    </row>
    <row r="194" spans="1:10" ht="27" customHeight="1">
      <c r="A194" s="21" t="s">
        <v>45</v>
      </c>
      <c r="B194" s="22" t="s">
        <v>511</v>
      </c>
      <c r="C194" s="21" t="s">
        <v>26</v>
      </c>
      <c r="D194" s="21" t="s">
        <v>744</v>
      </c>
      <c r="E194" s="257" t="s">
        <v>46</v>
      </c>
      <c r="F194" s="257"/>
      <c r="G194" s="23" t="s">
        <v>512</v>
      </c>
      <c r="H194" s="24">
        <v>0.88290000000000002</v>
      </c>
      <c r="I194" s="25">
        <v>39.54</v>
      </c>
      <c r="J194" s="25">
        <v>34.9</v>
      </c>
    </row>
    <row r="195" spans="1:10" ht="27" customHeight="1">
      <c r="A195" s="21" t="s">
        <v>45</v>
      </c>
      <c r="B195" s="22" t="s">
        <v>951</v>
      </c>
      <c r="C195" s="21" t="s">
        <v>26</v>
      </c>
      <c r="D195" s="21" t="s">
        <v>952</v>
      </c>
      <c r="E195" s="257" t="s">
        <v>46</v>
      </c>
      <c r="F195" s="257"/>
      <c r="G195" s="23" t="s">
        <v>31</v>
      </c>
      <c r="H195" s="24">
        <v>4.8166000000000002</v>
      </c>
      <c r="I195" s="25">
        <v>1.21</v>
      </c>
      <c r="J195" s="25">
        <v>5.82</v>
      </c>
    </row>
    <row r="196" spans="1:10" ht="27" customHeight="1">
      <c r="A196" s="21" t="s">
        <v>45</v>
      </c>
      <c r="B196" s="22" t="s">
        <v>953</v>
      </c>
      <c r="C196" s="21" t="s">
        <v>26</v>
      </c>
      <c r="D196" s="21" t="s">
        <v>954</v>
      </c>
      <c r="E196" s="257" t="s">
        <v>46</v>
      </c>
      <c r="F196" s="257"/>
      <c r="G196" s="23" t="s">
        <v>30</v>
      </c>
      <c r="H196" s="24">
        <v>6.8503999999999996</v>
      </c>
      <c r="I196" s="25">
        <v>19.37</v>
      </c>
      <c r="J196" s="25">
        <v>132.69</v>
      </c>
    </row>
    <row r="197" spans="1:10" ht="27" customHeight="1">
      <c r="A197" s="21" t="s">
        <v>45</v>
      </c>
      <c r="B197" s="22" t="s">
        <v>955</v>
      </c>
      <c r="C197" s="21" t="s">
        <v>26</v>
      </c>
      <c r="D197" s="21" t="s">
        <v>956</v>
      </c>
      <c r="E197" s="257" t="s">
        <v>46</v>
      </c>
      <c r="F197" s="257"/>
      <c r="G197" s="23" t="s">
        <v>31</v>
      </c>
      <c r="H197" s="24">
        <v>0.54730000000000001</v>
      </c>
      <c r="I197" s="25">
        <v>496.5</v>
      </c>
      <c r="J197" s="25">
        <v>271.73</v>
      </c>
    </row>
    <row r="198" spans="1:10" ht="27.6">
      <c r="A198" s="26"/>
      <c r="B198" s="26"/>
      <c r="C198" s="26"/>
      <c r="D198" s="26"/>
      <c r="E198" s="26" t="s">
        <v>47</v>
      </c>
      <c r="F198" s="27">
        <v>8.6</v>
      </c>
      <c r="G198" s="26" t="s">
        <v>48</v>
      </c>
      <c r="H198" s="27">
        <v>0</v>
      </c>
      <c r="I198" s="26" t="s">
        <v>49</v>
      </c>
      <c r="J198" s="27">
        <v>8.6</v>
      </c>
    </row>
    <row r="199" spans="1:10" ht="15" customHeight="1" thickBot="1">
      <c r="A199" s="55"/>
      <c r="B199" s="55"/>
      <c r="C199" s="55"/>
      <c r="D199" s="55"/>
      <c r="E199" s="55" t="s">
        <v>50</v>
      </c>
      <c r="F199" s="54">
        <v>131.96</v>
      </c>
      <c r="G199" s="55"/>
      <c r="H199" s="255" t="s">
        <v>51</v>
      </c>
      <c r="I199" s="255"/>
      <c r="J199" s="54">
        <v>589.86</v>
      </c>
    </row>
    <row r="200" spans="1:10" ht="18" customHeight="1" thickTop="1">
      <c r="A200" s="40" t="s">
        <v>1663</v>
      </c>
      <c r="B200" s="41" t="s">
        <v>16</v>
      </c>
      <c r="C200" s="40" t="s">
        <v>17</v>
      </c>
      <c r="D200" s="40" t="s">
        <v>6</v>
      </c>
      <c r="E200" s="253" t="s">
        <v>42</v>
      </c>
      <c r="F200" s="253"/>
      <c r="G200" s="42" t="s">
        <v>18</v>
      </c>
      <c r="H200" s="41" t="s">
        <v>19</v>
      </c>
      <c r="I200" s="41" t="s">
        <v>20</v>
      </c>
      <c r="J200" s="41" t="s">
        <v>7</v>
      </c>
    </row>
    <row r="201" spans="1:10" ht="27" customHeight="1">
      <c r="A201" s="69" t="s">
        <v>43</v>
      </c>
      <c r="B201" s="70" t="s">
        <v>359</v>
      </c>
      <c r="C201" s="69" t="s">
        <v>26</v>
      </c>
      <c r="D201" s="69" t="s">
        <v>1605</v>
      </c>
      <c r="E201" s="250" t="s">
        <v>101</v>
      </c>
      <c r="F201" s="250"/>
      <c r="G201" s="71" t="s">
        <v>24</v>
      </c>
      <c r="H201" s="72">
        <v>1</v>
      </c>
      <c r="I201" s="73">
        <v>457.9</v>
      </c>
      <c r="J201" s="73">
        <v>457.9</v>
      </c>
    </row>
    <row r="202" spans="1:10" ht="27" customHeight="1">
      <c r="A202" s="28" t="s">
        <v>52</v>
      </c>
      <c r="B202" s="29" t="s">
        <v>57</v>
      </c>
      <c r="C202" s="28" t="s">
        <v>26</v>
      </c>
      <c r="D202" s="28" t="s">
        <v>58</v>
      </c>
      <c r="E202" s="254" t="s">
        <v>55</v>
      </c>
      <c r="F202" s="254"/>
      <c r="G202" s="30" t="s">
        <v>56</v>
      </c>
      <c r="H202" s="31">
        <v>0.3826</v>
      </c>
      <c r="I202" s="32">
        <v>23.83</v>
      </c>
      <c r="J202" s="32">
        <v>9.11</v>
      </c>
    </row>
    <row r="203" spans="1:10" ht="27" customHeight="1">
      <c r="A203" s="28" t="s">
        <v>52</v>
      </c>
      <c r="B203" s="29" t="s">
        <v>53</v>
      </c>
      <c r="C203" s="28" t="s">
        <v>26</v>
      </c>
      <c r="D203" s="28" t="s">
        <v>54</v>
      </c>
      <c r="E203" s="254" t="s">
        <v>55</v>
      </c>
      <c r="F203" s="254"/>
      <c r="G203" s="30" t="s">
        <v>56</v>
      </c>
      <c r="H203" s="31">
        <v>0.191</v>
      </c>
      <c r="I203" s="32">
        <v>19.11</v>
      </c>
      <c r="J203" s="32">
        <v>3.65</v>
      </c>
    </row>
    <row r="204" spans="1:10" ht="27" customHeight="1">
      <c r="A204" s="21" t="s">
        <v>45</v>
      </c>
      <c r="B204" s="22" t="s">
        <v>511</v>
      </c>
      <c r="C204" s="21" t="s">
        <v>26</v>
      </c>
      <c r="D204" s="21" t="s">
        <v>744</v>
      </c>
      <c r="E204" s="257" t="s">
        <v>46</v>
      </c>
      <c r="F204" s="257"/>
      <c r="G204" s="23" t="s">
        <v>512</v>
      </c>
      <c r="H204" s="24">
        <v>0.88290000000000002</v>
      </c>
      <c r="I204" s="25">
        <v>39.54</v>
      </c>
      <c r="J204" s="25">
        <v>34.9</v>
      </c>
    </row>
    <row r="205" spans="1:10" ht="27" customHeight="1">
      <c r="A205" s="21" t="s">
        <v>45</v>
      </c>
      <c r="B205" s="22" t="s">
        <v>951</v>
      </c>
      <c r="C205" s="21" t="s">
        <v>26</v>
      </c>
      <c r="D205" s="21" t="s">
        <v>952</v>
      </c>
      <c r="E205" s="257" t="s">
        <v>46</v>
      </c>
      <c r="F205" s="257"/>
      <c r="G205" s="23" t="s">
        <v>31</v>
      </c>
      <c r="H205" s="24">
        <v>4.8166000000000002</v>
      </c>
      <c r="I205" s="25">
        <v>1.21</v>
      </c>
      <c r="J205" s="25">
        <v>5.82</v>
      </c>
    </row>
    <row r="206" spans="1:10" ht="27" customHeight="1">
      <c r="A206" s="21" t="s">
        <v>45</v>
      </c>
      <c r="B206" s="22" t="s">
        <v>953</v>
      </c>
      <c r="C206" s="21" t="s">
        <v>26</v>
      </c>
      <c r="D206" s="21" t="s">
        <v>954</v>
      </c>
      <c r="E206" s="257" t="s">
        <v>46</v>
      </c>
      <c r="F206" s="257"/>
      <c r="G206" s="23" t="s">
        <v>30</v>
      </c>
      <c r="H206" s="24">
        <v>6.8503999999999996</v>
      </c>
      <c r="I206" s="25">
        <v>19.37</v>
      </c>
      <c r="J206" s="25">
        <v>132.69</v>
      </c>
    </row>
    <row r="207" spans="1:10" ht="27" customHeight="1">
      <c r="A207" s="21" t="s">
        <v>45</v>
      </c>
      <c r="B207" s="22" t="s">
        <v>955</v>
      </c>
      <c r="C207" s="21" t="s">
        <v>26</v>
      </c>
      <c r="D207" s="21" t="s">
        <v>956</v>
      </c>
      <c r="E207" s="257" t="s">
        <v>46</v>
      </c>
      <c r="F207" s="257"/>
      <c r="G207" s="23" t="s">
        <v>31</v>
      </c>
      <c r="H207" s="24">
        <v>0.54730000000000001</v>
      </c>
      <c r="I207" s="25">
        <v>496.5</v>
      </c>
      <c r="J207" s="25">
        <v>271.73</v>
      </c>
    </row>
    <row r="208" spans="1:10" ht="27.6">
      <c r="A208" s="26"/>
      <c r="B208" s="26"/>
      <c r="C208" s="26"/>
      <c r="D208" s="26"/>
      <c r="E208" s="26" t="s">
        <v>47</v>
      </c>
      <c r="F208" s="27">
        <v>8.6</v>
      </c>
      <c r="G208" s="26" t="s">
        <v>48</v>
      </c>
      <c r="H208" s="27">
        <v>0</v>
      </c>
      <c r="I208" s="26" t="s">
        <v>49</v>
      </c>
      <c r="J208" s="27">
        <v>8.6</v>
      </c>
    </row>
    <row r="209" spans="1:10" ht="15" customHeight="1" thickBot="1">
      <c r="A209" s="55"/>
      <c r="B209" s="55"/>
      <c r="C209" s="55"/>
      <c r="D209" s="55"/>
      <c r="E209" s="55" t="s">
        <v>50</v>
      </c>
      <c r="F209" s="54">
        <v>131.96</v>
      </c>
      <c r="G209" s="55"/>
      <c r="H209" s="255" t="s">
        <v>51</v>
      </c>
      <c r="I209" s="255"/>
      <c r="J209" s="54">
        <v>589.86</v>
      </c>
    </row>
    <row r="210" spans="1:10" ht="18" customHeight="1" thickTop="1">
      <c r="A210" s="40" t="s">
        <v>362</v>
      </c>
      <c r="B210" s="41" t="s">
        <v>16</v>
      </c>
      <c r="C210" s="40" t="s">
        <v>17</v>
      </c>
      <c r="D210" s="40" t="s">
        <v>6</v>
      </c>
      <c r="E210" s="253" t="s">
        <v>42</v>
      </c>
      <c r="F210" s="253"/>
      <c r="G210" s="42" t="s">
        <v>18</v>
      </c>
      <c r="H210" s="41" t="s">
        <v>19</v>
      </c>
      <c r="I210" s="41" t="s">
        <v>20</v>
      </c>
      <c r="J210" s="41" t="s">
        <v>7</v>
      </c>
    </row>
    <row r="211" spans="1:10" ht="27" customHeight="1">
      <c r="A211" s="69" t="s">
        <v>43</v>
      </c>
      <c r="B211" s="70" t="s">
        <v>604</v>
      </c>
      <c r="C211" s="69" t="s">
        <v>26</v>
      </c>
      <c r="D211" s="69" t="s">
        <v>957</v>
      </c>
      <c r="E211" s="250" t="s">
        <v>118</v>
      </c>
      <c r="F211" s="250"/>
      <c r="G211" s="71" t="s">
        <v>31</v>
      </c>
      <c r="H211" s="72">
        <v>1</v>
      </c>
      <c r="I211" s="73">
        <v>305.03999999999996</v>
      </c>
      <c r="J211" s="73">
        <v>305.04000000000002</v>
      </c>
    </row>
    <row r="212" spans="1:10" ht="27" customHeight="1">
      <c r="A212" s="28" t="s">
        <v>52</v>
      </c>
      <c r="B212" s="29" t="s">
        <v>121</v>
      </c>
      <c r="C212" s="28" t="s">
        <v>26</v>
      </c>
      <c r="D212" s="28" t="s">
        <v>122</v>
      </c>
      <c r="E212" s="254" t="s">
        <v>55</v>
      </c>
      <c r="F212" s="254"/>
      <c r="G212" s="30" t="s">
        <v>56</v>
      </c>
      <c r="H212" s="31">
        <v>0.94850000000000001</v>
      </c>
      <c r="I212" s="32">
        <v>23.09</v>
      </c>
      <c r="J212" s="32">
        <v>21.9</v>
      </c>
    </row>
    <row r="213" spans="1:10" ht="27" customHeight="1">
      <c r="A213" s="28" t="s">
        <v>52</v>
      </c>
      <c r="B213" s="29" t="s">
        <v>53</v>
      </c>
      <c r="C213" s="28" t="s">
        <v>26</v>
      </c>
      <c r="D213" s="28" t="s">
        <v>54</v>
      </c>
      <c r="E213" s="254" t="s">
        <v>55</v>
      </c>
      <c r="F213" s="254"/>
      <c r="G213" s="30" t="s">
        <v>56</v>
      </c>
      <c r="H213" s="31">
        <v>0.29880000000000001</v>
      </c>
      <c r="I213" s="32">
        <v>19.11</v>
      </c>
      <c r="J213" s="32">
        <v>5.71</v>
      </c>
    </row>
    <row r="214" spans="1:10" ht="27" customHeight="1">
      <c r="A214" s="21" t="s">
        <v>45</v>
      </c>
      <c r="B214" s="22" t="s">
        <v>297</v>
      </c>
      <c r="C214" s="21" t="s">
        <v>26</v>
      </c>
      <c r="D214" s="21" t="s">
        <v>298</v>
      </c>
      <c r="E214" s="257" t="s">
        <v>46</v>
      </c>
      <c r="F214" s="257"/>
      <c r="G214" s="23" t="s">
        <v>31</v>
      </c>
      <c r="H214" s="24">
        <v>6</v>
      </c>
      <c r="I214" s="25">
        <v>17.690000000000001</v>
      </c>
      <c r="J214" s="25">
        <v>106.14</v>
      </c>
    </row>
    <row r="215" spans="1:10" ht="27" customHeight="1">
      <c r="A215" s="21" t="s">
        <v>45</v>
      </c>
      <c r="B215" s="22" t="s">
        <v>739</v>
      </c>
      <c r="C215" s="21" t="s">
        <v>26</v>
      </c>
      <c r="D215" s="21" t="s">
        <v>740</v>
      </c>
      <c r="E215" s="257" t="s">
        <v>46</v>
      </c>
      <c r="F215" s="257"/>
      <c r="G215" s="23" t="s">
        <v>31</v>
      </c>
      <c r="H215" s="24">
        <v>1</v>
      </c>
      <c r="I215" s="25">
        <v>171.29</v>
      </c>
      <c r="J215" s="25">
        <v>171.29</v>
      </c>
    </row>
    <row r="216" spans="1:10" ht="27.6">
      <c r="A216" s="26"/>
      <c r="B216" s="26"/>
      <c r="C216" s="26"/>
      <c r="D216" s="26"/>
      <c r="E216" s="26" t="s">
        <v>47</v>
      </c>
      <c r="F216" s="27">
        <v>19.2</v>
      </c>
      <c r="G216" s="26" t="s">
        <v>48</v>
      </c>
      <c r="H216" s="27">
        <v>0</v>
      </c>
      <c r="I216" s="26" t="s">
        <v>49</v>
      </c>
      <c r="J216" s="27">
        <v>19.2</v>
      </c>
    </row>
    <row r="217" spans="1:10" ht="15" customHeight="1" thickBot="1">
      <c r="A217" s="55"/>
      <c r="B217" s="55"/>
      <c r="C217" s="55"/>
      <c r="D217" s="55"/>
      <c r="E217" s="55" t="s">
        <v>50</v>
      </c>
      <c r="F217" s="54">
        <v>88.39</v>
      </c>
      <c r="G217" s="55"/>
      <c r="H217" s="255" t="s">
        <v>51</v>
      </c>
      <c r="I217" s="255"/>
      <c r="J217" s="54">
        <v>395.12</v>
      </c>
    </row>
    <row r="218" spans="1:10" ht="18" customHeight="1" thickTop="1">
      <c r="A218" s="40" t="s">
        <v>364</v>
      </c>
      <c r="B218" s="41" t="s">
        <v>16</v>
      </c>
      <c r="C218" s="40" t="s">
        <v>17</v>
      </c>
      <c r="D218" s="40" t="s">
        <v>6</v>
      </c>
      <c r="E218" s="253" t="s">
        <v>42</v>
      </c>
      <c r="F218" s="253"/>
      <c r="G218" s="42" t="s">
        <v>18</v>
      </c>
      <c r="H218" s="41" t="s">
        <v>19</v>
      </c>
      <c r="I218" s="41" t="s">
        <v>20</v>
      </c>
      <c r="J218" s="41" t="s">
        <v>7</v>
      </c>
    </row>
    <row r="219" spans="1:10" ht="27" customHeight="1">
      <c r="A219" s="69" t="s">
        <v>43</v>
      </c>
      <c r="B219" s="70" t="s">
        <v>958</v>
      </c>
      <c r="C219" s="69" t="s">
        <v>26</v>
      </c>
      <c r="D219" s="69" t="s">
        <v>959</v>
      </c>
      <c r="E219" s="250" t="s">
        <v>101</v>
      </c>
      <c r="F219" s="250"/>
      <c r="G219" s="71" t="s">
        <v>31</v>
      </c>
      <c r="H219" s="72">
        <v>1</v>
      </c>
      <c r="I219" s="73">
        <v>60.36</v>
      </c>
      <c r="J219" s="73">
        <v>60.36</v>
      </c>
    </row>
    <row r="220" spans="1:10" ht="27" customHeight="1">
      <c r="A220" s="28" t="s">
        <v>52</v>
      </c>
      <c r="B220" s="29" t="s">
        <v>72</v>
      </c>
      <c r="C220" s="28" t="s">
        <v>26</v>
      </c>
      <c r="D220" s="28" t="s">
        <v>73</v>
      </c>
      <c r="E220" s="254" t="s">
        <v>55</v>
      </c>
      <c r="F220" s="254"/>
      <c r="G220" s="30" t="s">
        <v>56</v>
      </c>
      <c r="H220" s="31">
        <v>0.25</v>
      </c>
      <c r="I220" s="32">
        <v>19.440000000000001</v>
      </c>
      <c r="J220" s="32">
        <v>4.8600000000000003</v>
      </c>
    </row>
    <row r="221" spans="1:10" ht="27" customHeight="1">
      <c r="A221" s="28" t="s">
        <v>52</v>
      </c>
      <c r="B221" s="29" t="s">
        <v>283</v>
      </c>
      <c r="C221" s="28" t="s">
        <v>26</v>
      </c>
      <c r="D221" s="28" t="s">
        <v>284</v>
      </c>
      <c r="E221" s="254" t="s">
        <v>55</v>
      </c>
      <c r="F221" s="254"/>
      <c r="G221" s="30" t="s">
        <v>56</v>
      </c>
      <c r="H221" s="31">
        <v>0.25</v>
      </c>
      <c r="I221" s="32">
        <v>22.56</v>
      </c>
      <c r="J221" s="32">
        <v>5.64</v>
      </c>
    </row>
    <row r="222" spans="1:10" ht="21" customHeight="1">
      <c r="A222" s="21" t="s">
        <v>45</v>
      </c>
      <c r="B222" s="22" t="s">
        <v>960</v>
      </c>
      <c r="C222" s="21" t="s">
        <v>26</v>
      </c>
      <c r="D222" s="21" t="s">
        <v>961</v>
      </c>
      <c r="E222" s="257" t="s">
        <v>46</v>
      </c>
      <c r="F222" s="257"/>
      <c r="G222" s="23" t="s">
        <v>31</v>
      </c>
      <c r="H222" s="24">
        <v>1</v>
      </c>
      <c r="I222" s="25">
        <v>49.86</v>
      </c>
      <c r="J222" s="25">
        <v>49.86</v>
      </c>
    </row>
    <row r="223" spans="1:10" ht="27.6">
      <c r="A223" s="26"/>
      <c r="B223" s="26"/>
      <c r="C223" s="26"/>
      <c r="D223" s="26"/>
      <c r="E223" s="26" t="s">
        <v>47</v>
      </c>
      <c r="F223" s="27">
        <v>6.93</v>
      </c>
      <c r="G223" s="26" t="s">
        <v>48</v>
      </c>
      <c r="H223" s="27">
        <v>0</v>
      </c>
      <c r="I223" s="26" t="s">
        <v>49</v>
      </c>
      <c r="J223" s="27">
        <v>6.93</v>
      </c>
    </row>
    <row r="224" spans="1:10" ht="15" customHeight="1" thickBot="1">
      <c r="A224" s="55"/>
      <c r="B224" s="55"/>
      <c r="C224" s="55"/>
      <c r="D224" s="55"/>
      <c r="E224" s="55" t="s">
        <v>50</v>
      </c>
      <c r="F224" s="54">
        <v>17.39</v>
      </c>
      <c r="G224" s="55"/>
      <c r="H224" s="255" t="s">
        <v>51</v>
      </c>
      <c r="I224" s="255"/>
      <c r="J224" s="54">
        <v>77.75</v>
      </c>
    </row>
    <row r="225" spans="1:10" ht="18" customHeight="1" thickTop="1">
      <c r="A225" s="40" t="s">
        <v>962</v>
      </c>
      <c r="B225" s="41" t="s">
        <v>16</v>
      </c>
      <c r="C225" s="40" t="s">
        <v>17</v>
      </c>
      <c r="D225" s="40" t="s">
        <v>6</v>
      </c>
      <c r="E225" s="253" t="s">
        <v>42</v>
      </c>
      <c r="F225" s="253"/>
      <c r="G225" s="42" t="s">
        <v>18</v>
      </c>
      <c r="H225" s="41" t="s">
        <v>19</v>
      </c>
      <c r="I225" s="41" t="s">
        <v>20</v>
      </c>
      <c r="J225" s="41" t="s">
        <v>7</v>
      </c>
    </row>
    <row r="226" spans="1:10" ht="21" customHeight="1">
      <c r="A226" s="69" t="s">
        <v>43</v>
      </c>
      <c r="B226" s="70" t="s">
        <v>605</v>
      </c>
      <c r="C226" s="69" t="s">
        <v>23</v>
      </c>
      <c r="D226" s="69" t="s">
        <v>963</v>
      </c>
      <c r="E226" s="250">
        <v>73</v>
      </c>
      <c r="F226" s="250"/>
      <c r="G226" s="71" t="s">
        <v>24</v>
      </c>
      <c r="H226" s="72">
        <v>1</v>
      </c>
      <c r="I226" s="73">
        <v>139.28000000000003</v>
      </c>
      <c r="J226" s="73">
        <v>139.28</v>
      </c>
    </row>
    <row r="227" spans="1:10" ht="27" customHeight="1">
      <c r="A227" s="28" t="s">
        <v>52</v>
      </c>
      <c r="B227" s="29" t="s">
        <v>283</v>
      </c>
      <c r="C227" s="28" t="s">
        <v>26</v>
      </c>
      <c r="D227" s="28" t="s">
        <v>284</v>
      </c>
      <c r="E227" s="254" t="s">
        <v>55</v>
      </c>
      <c r="F227" s="254"/>
      <c r="G227" s="30" t="s">
        <v>56</v>
      </c>
      <c r="H227" s="31">
        <v>1</v>
      </c>
      <c r="I227" s="32">
        <v>22.56</v>
      </c>
      <c r="J227" s="32">
        <v>22.56</v>
      </c>
    </row>
    <row r="228" spans="1:10" ht="27" customHeight="1">
      <c r="A228" s="28" t="s">
        <v>52</v>
      </c>
      <c r="B228" s="29" t="s">
        <v>53</v>
      </c>
      <c r="C228" s="28" t="s">
        <v>26</v>
      </c>
      <c r="D228" s="28" t="s">
        <v>54</v>
      </c>
      <c r="E228" s="254" t="s">
        <v>55</v>
      </c>
      <c r="F228" s="254"/>
      <c r="G228" s="30" t="s">
        <v>56</v>
      </c>
      <c r="H228" s="31">
        <v>1</v>
      </c>
      <c r="I228" s="32">
        <v>19.11</v>
      </c>
      <c r="J228" s="32">
        <v>19.11</v>
      </c>
    </row>
    <row r="229" spans="1:10" ht="21" customHeight="1">
      <c r="A229" s="21" t="s">
        <v>45</v>
      </c>
      <c r="B229" s="22" t="s">
        <v>964</v>
      </c>
      <c r="C229" s="21" t="s">
        <v>965</v>
      </c>
      <c r="D229" s="21" t="s">
        <v>966</v>
      </c>
      <c r="E229" s="257" t="s">
        <v>46</v>
      </c>
      <c r="F229" s="257"/>
      <c r="G229" s="23" t="s">
        <v>24</v>
      </c>
      <c r="H229" s="24">
        <v>1</v>
      </c>
      <c r="I229" s="25">
        <v>97.37</v>
      </c>
      <c r="J229" s="25">
        <v>97.37</v>
      </c>
    </row>
    <row r="230" spans="1:10" ht="27" customHeight="1">
      <c r="A230" s="21" t="s">
        <v>45</v>
      </c>
      <c r="B230" s="22" t="s">
        <v>741</v>
      </c>
      <c r="C230" s="21" t="s">
        <v>26</v>
      </c>
      <c r="D230" s="21" t="s">
        <v>742</v>
      </c>
      <c r="E230" s="257" t="s">
        <v>46</v>
      </c>
      <c r="F230" s="257"/>
      <c r="G230" s="23" t="s">
        <v>31</v>
      </c>
      <c r="H230" s="24">
        <v>6</v>
      </c>
      <c r="I230" s="25">
        <v>0.04</v>
      </c>
      <c r="J230" s="25">
        <v>0.24</v>
      </c>
    </row>
    <row r="231" spans="1:10" ht="27.6">
      <c r="A231" s="26"/>
      <c r="B231" s="26"/>
      <c r="C231" s="26"/>
      <c r="D231" s="26"/>
      <c r="E231" s="26" t="s">
        <v>47</v>
      </c>
      <c r="F231" s="27">
        <v>27.42</v>
      </c>
      <c r="G231" s="26" t="s">
        <v>48</v>
      </c>
      <c r="H231" s="27">
        <v>0</v>
      </c>
      <c r="I231" s="26" t="s">
        <v>49</v>
      </c>
      <c r="J231" s="27">
        <v>27.42</v>
      </c>
    </row>
    <row r="232" spans="1:10" ht="15" customHeight="1" thickBot="1">
      <c r="A232" s="55"/>
      <c r="B232" s="55"/>
      <c r="C232" s="55"/>
      <c r="D232" s="55"/>
      <c r="E232" s="55" t="s">
        <v>50</v>
      </c>
      <c r="F232" s="54">
        <v>40.14</v>
      </c>
      <c r="G232" s="55"/>
      <c r="H232" s="255" t="s">
        <v>51</v>
      </c>
      <c r="I232" s="255"/>
      <c r="J232" s="54">
        <v>179.42000000000002</v>
      </c>
    </row>
    <row r="233" spans="1:10" ht="18" customHeight="1" thickTop="1">
      <c r="A233" s="40" t="s">
        <v>1664</v>
      </c>
      <c r="B233" s="41" t="s">
        <v>16</v>
      </c>
      <c r="C233" s="40" t="s">
        <v>17</v>
      </c>
      <c r="D233" s="40" t="s">
        <v>6</v>
      </c>
      <c r="E233" s="253" t="s">
        <v>42</v>
      </c>
      <c r="F233" s="253"/>
      <c r="G233" s="42" t="s">
        <v>18</v>
      </c>
      <c r="H233" s="41" t="s">
        <v>19</v>
      </c>
      <c r="I233" s="41" t="s">
        <v>20</v>
      </c>
      <c r="J233" s="41" t="s">
        <v>7</v>
      </c>
    </row>
    <row r="234" spans="1:10" ht="40.5" customHeight="1">
      <c r="A234" s="69" t="s">
        <v>43</v>
      </c>
      <c r="B234" s="70" t="s">
        <v>359</v>
      </c>
      <c r="C234" s="69" t="s">
        <v>26</v>
      </c>
      <c r="D234" s="69" t="s">
        <v>1607</v>
      </c>
      <c r="E234" s="250" t="s">
        <v>101</v>
      </c>
      <c r="F234" s="250"/>
      <c r="G234" s="71" t="s">
        <v>24</v>
      </c>
      <c r="H234" s="72">
        <v>1</v>
      </c>
      <c r="I234" s="73">
        <v>457.9</v>
      </c>
      <c r="J234" s="73">
        <v>457.9</v>
      </c>
    </row>
    <row r="235" spans="1:10" ht="27" customHeight="1">
      <c r="A235" s="28" t="s">
        <v>52</v>
      </c>
      <c r="B235" s="29" t="s">
        <v>57</v>
      </c>
      <c r="C235" s="28" t="s">
        <v>26</v>
      </c>
      <c r="D235" s="28" t="s">
        <v>58</v>
      </c>
      <c r="E235" s="254" t="s">
        <v>55</v>
      </c>
      <c r="F235" s="254"/>
      <c r="G235" s="30" t="s">
        <v>56</v>
      </c>
      <c r="H235" s="31">
        <v>0.3826</v>
      </c>
      <c r="I235" s="32">
        <v>23.83</v>
      </c>
      <c r="J235" s="32">
        <v>9.11</v>
      </c>
    </row>
    <row r="236" spans="1:10" ht="27" customHeight="1">
      <c r="A236" s="28" t="s">
        <v>52</v>
      </c>
      <c r="B236" s="29" t="s">
        <v>53</v>
      </c>
      <c r="C236" s="28" t="s">
        <v>26</v>
      </c>
      <c r="D236" s="28" t="s">
        <v>54</v>
      </c>
      <c r="E236" s="254" t="s">
        <v>55</v>
      </c>
      <c r="F236" s="254"/>
      <c r="G236" s="30" t="s">
        <v>56</v>
      </c>
      <c r="H236" s="31">
        <v>0.191</v>
      </c>
      <c r="I236" s="32">
        <v>19.11</v>
      </c>
      <c r="J236" s="32">
        <v>3.65</v>
      </c>
    </row>
    <row r="237" spans="1:10" ht="27" customHeight="1">
      <c r="A237" s="21" t="s">
        <v>45</v>
      </c>
      <c r="B237" s="22" t="s">
        <v>511</v>
      </c>
      <c r="C237" s="21" t="s">
        <v>26</v>
      </c>
      <c r="D237" s="21" t="s">
        <v>744</v>
      </c>
      <c r="E237" s="257" t="s">
        <v>46</v>
      </c>
      <c r="F237" s="257"/>
      <c r="G237" s="23" t="s">
        <v>512</v>
      </c>
      <c r="H237" s="24">
        <v>0.88290000000000002</v>
      </c>
      <c r="I237" s="25">
        <v>39.54</v>
      </c>
      <c r="J237" s="25">
        <v>34.9</v>
      </c>
    </row>
    <row r="238" spans="1:10" ht="27" customHeight="1">
      <c r="A238" s="21" t="s">
        <v>45</v>
      </c>
      <c r="B238" s="22" t="s">
        <v>951</v>
      </c>
      <c r="C238" s="21" t="s">
        <v>26</v>
      </c>
      <c r="D238" s="21" t="s">
        <v>952</v>
      </c>
      <c r="E238" s="257" t="s">
        <v>46</v>
      </c>
      <c r="F238" s="257"/>
      <c r="G238" s="23" t="s">
        <v>31</v>
      </c>
      <c r="H238" s="24">
        <v>4.8166000000000002</v>
      </c>
      <c r="I238" s="25">
        <v>1.21</v>
      </c>
      <c r="J238" s="25">
        <v>5.82</v>
      </c>
    </row>
    <row r="239" spans="1:10" ht="27" customHeight="1">
      <c r="A239" s="21" t="s">
        <v>45</v>
      </c>
      <c r="B239" s="22" t="s">
        <v>953</v>
      </c>
      <c r="C239" s="21" t="s">
        <v>26</v>
      </c>
      <c r="D239" s="21" t="s">
        <v>954</v>
      </c>
      <c r="E239" s="257" t="s">
        <v>46</v>
      </c>
      <c r="F239" s="257"/>
      <c r="G239" s="23" t="s">
        <v>30</v>
      </c>
      <c r="H239" s="24">
        <v>6.8503999999999996</v>
      </c>
      <c r="I239" s="25">
        <v>19.37</v>
      </c>
      <c r="J239" s="25">
        <v>132.69</v>
      </c>
    </row>
    <row r="240" spans="1:10" ht="27" customHeight="1">
      <c r="A240" s="21" t="s">
        <v>45</v>
      </c>
      <c r="B240" s="22" t="s">
        <v>955</v>
      </c>
      <c r="C240" s="21" t="s">
        <v>26</v>
      </c>
      <c r="D240" s="21" t="s">
        <v>956</v>
      </c>
      <c r="E240" s="257" t="s">
        <v>46</v>
      </c>
      <c r="F240" s="257"/>
      <c r="G240" s="23" t="s">
        <v>31</v>
      </c>
      <c r="H240" s="24">
        <v>0.54730000000000001</v>
      </c>
      <c r="I240" s="25">
        <v>496.5</v>
      </c>
      <c r="J240" s="25">
        <v>271.73</v>
      </c>
    </row>
    <row r="241" spans="1:10" ht="27.6">
      <c r="A241" s="26"/>
      <c r="B241" s="26"/>
      <c r="C241" s="26"/>
      <c r="D241" s="26"/>
      <c r="E241" s="26" t="s">
        <v>47</v>
      </c>
      <c r="F241" s="27">
        <v>8.6</v>
      </c>
      <c r="G241" s="26" t="s">
        <v>48</v>
      </c>
      <c r="H241" s="27">
        <v>0</v>
      </c>
      <c r="I241" s="26" t="s">
        <v>49</v>
      </c>
      <c r="J241" s="27">
        <v>8.6</v>
      </c>
    </row>
    <row r="242" spans="1:10" ht="15" customHeight="1" thickBot="1">
      <c r="A242" s="55"/>
      <c r="B242" s="55"/>
      <c r="C242" s="55"/>
      <c r="D242" s="55"/>
      <c r="E242" s="55" t="s">
        <v>50</v>
      </c>
      <c r="F242" s="54">
        <v>131.96</v>
      </c>
      <c r="G242" s="55"/>
      <c r="H242" s="255" t="s">
        <v>51</v>
      </c>
      <c r="I242" s="255"/>
      <c r="J242" s="54">
        <v>589.86</v>
      </c>
    </row>
    <row r="243" spans="1:10" ht="18" customHeight="1" thickTop="1">
      <c r="A243" s="40" t="s">
        <v>610</v>
      </c>
      <c r="B243" s="41" t="s">
        <v>16</v>
      </c>
      <c r="C243" s="40" t="s">
        <v>17</v>
      </c>
      <c r="D243" s="40" t="s">
        <v>6</v>
      </c>
      <c r="E243" s="253" t="s">
        <v>42</v>
      </c>
      <c r="F243" s="253"/>
      <c r="G243" s="42" t="s">
        <v>18</v>
      </c>
      <c r="H243" s="41" t="s">
        <v>19</v>
      </c>
      <c r="I243" s="41" t="s">
        <v>20</v>
      </c>
      <c r="J243" s="41" t="s">
        <v>7</v>
      </c>
    </row>
    <row r="244" spans="1:10" ht="27" customHeight="1">
      <c r="A244" s="69" t="s">
        <v>43</v>
      </c>
      <c r="B244" s="70" t="s">
        <v>363</v>
      </c>
      <c r="C244" s="69" t="s">
        <v>26</v>
      </c>
      <c r="D244" s="69" t="s">
        <v>967</v>
      </c>
      <c r="E244" s="250" t="s">
        <v>101</v>
      </c>
      <c r="F244" s="250"/>
      <c r="G244" s="71" t="s">
        <v>24</v>
      </c>
      <c r="H244" s="72">
        <v>1</v>
      </c>
      <c r="I244" s="73">
        <v>499.57000000000005</v>
      </c>
      <c r="J244" s="73">
        <v>499.57</v>
      </c>
    </row>
    <row r="245" spans="1:10" ht="27" customHeight="1">
      <c r="A245" s="28" t="s">
        <v>52</v>
      </c>
      <c r="B245" s="29" t="s">
        <v>57</v>
      </c>
      <c r="C245" s="28" t="s">
        <v>26</v>
      </c>
      <c r="D245" s="28" t="s">
        <v>58</v>
      </c>
      <c r="E245" s="254" t="s">
        <v>55</v>
      </c>
      <c r="F245" s="254"/>
      <c r="G245" s="30" t="s">
        <v>56</v>
      </c>
      <c r="H245" s="31">
        <v>1.7070000000000001</v>
      </c>
      <c r="I245" s="32">
        <v>23.83</v>
      </c>
      <c r="J245" s="32">
        <v>40.67</v>
      </c>
    </row>
    <row r="246" spans="1:10" ht="27" customHeight="1">
      <c r="A246" s="28" t="s">
        <v>52</v>
      </c>
      <c r="B246" s="29" t="s">
        <v>53</v>
      </c>
      <c r="C246" s="28" t="s">
        <v>26</v>
      </c>
      <c r="D246" s="28" t="s">
        <v>54</v>
      </c>
      <c r="E246" s="254" t="s">
        <v>55</v>
      </c>
      <c r="F246" s="254"/>
      <c r="G246" s="30" t="s">
        <v>56</v>
      </c>
      <c r="H246" s="31">
        <v>0.85299999999999998</v>
      </c>
      <c r="I246" s="32">
        <v>19.11</v>
      </c>
      <c r="J246" s="32">
        <v>16.3</v>
      </c>
    </row>
    <row r="247" spans="1:10" ht="27" customHeight="1">
      <c r="A247" s="21" t="s">
        <v>45</v>
      </c>
      <c r="B247" s="22" t="s">
        <v>299</v>
      </c>
      <c r="C247" s="21" t="s">
        <v>26</v>
      </c>
      <c r="D247" s="21" t="s">
        <v>300</v>
      </c>
      <c r="E247" s="257" t="s">
        <v>46</v>
      </c>
      <c r="F247" s="257"/>
      <c r="G247" s="23" t="s">
        <v>31</v>
      </c>
      <c r="H247" s="24">
        <v>24.4</v>
      </c>
      <c r="I247" s="25">
        <v>0.19</v>
      </c>
      <c r="J247" s="25">
        <v>4.63</v>
      </c>
    </row>
    <row r="248" spans="1:10" ht="27" customHeight="1">
      <c r="A248" s="21" t="s">
        <v>45</v>
      </c>
      <c r="B248" s="22" t="s">
        <v>513</v>
      </c>
      <c r="C248" s="21" t="s">
        <v>26</v>
      </c>
      <c r="D248" s="21" t="s">
        <v>968</v>
      </c>
      <c r="E248" s="257" t="s">
        <v>46</v>
      </c>
      <c r="F248" s="257"/>
      <c r="G248" s="23" t="s">
        <v>31</v>
      </c>
      <c r="H248" s="24">
        <v>2.0832999999999999</v>
      </c>
      <c r="I248" s="25">
        <v>194.6</v>
      </c>
      <c r="J248" s="25">
        <v>405.41</v>
      </c>
    </row>
    <row r="249" spans="1:10" ht="21" customHeight="1">
      <c r="A249" s="21" t="s">
        <v>45</v>
      </c>
      <c r="B249" s="22" t="s">
        <v>287</v>
      </c>
      <c r="C249" s="21" t="s">
        <v>26</v>
      </c>
      <c r="D249" s="21" t="s">
        <v>288</v>
      </c>
      <c r="E249" s="257" t="s">
        <v>46</v>
      </c>
      <c r="F249" s="257"/>
      <c r="G249" s="23" t="s">
        <v>31</v>
      </c>
      <c r="H249" s="24">
        <v>1.2466999999999999</v>
      </c>
      <c r="I249" s="25">
        <v>26.12</v>
      </c>
      <c r="J249" s="25">
        <v>32.56</v>
      </c>
    </row>
    <row r="250" spans="1:10" ht="27.6">
      <c r="A250" s="26"/>
      <c r="B250" s="26"/>
      <c r="C250" s="26"/>
      <c r="D250" s="26"/>
      <c r="E250" s="26" t="s">
        <v>47</v>
      </c>
      <c r="F250" s="27">
        <v>38.44</v>
      </c>
      <c r="G250" s="26" t="s">
        <v>48</v>
      </c>
      <c r="H250" s="27">
        <v>0</v>
      </c>
      <c r="I250" s="26" t="s">
        <v>49</v>
      </c>
      <c r="J250" s="27">
        <v>38.44</v>
      </c>
    </row>
    <row r="251" spans="1:10" ht="15" customHeight="1" thickBot="1">
      <c r="A251" s="55"/>
      <c r="B251" s="55"/>
      <c r="C251" s="55"/>
      <c r="D251" s="55"/>
      <c r="E251" s="55" t="s">
        <v>50</v>
      </c>
      <c r="F251" s="54">
        <v>143.97</v>
      </c>
      <c r="G251" s="55"/>
      <c r="H251" s="255" t="s">
        <v>51</v>
      </c>
      <c r="I251" s="255"/>
      <c r="J251" s="54">
        <v>643.54</v>
      </c>
    </row>
    <row r="252" spans="1:10" ht="18" customHeight="1" thickTop="1">
      <c r="A252" s="40" t="s">
        <v>1608</v>
      </c>
      <c r="B252" s="41" t="s">
        <v>16</v>
      </c>
      <c r="C252" s="40" t="s">
        <v>17</v>
      </c>
      <c r="D252" s="40" t="s">
        <v>6</v>
      </c>
      <c r="E252" s="253" t="s">
        <v>42</v>
      </c>
      <c r="F252" s="253"/>
      <c r="G252" s="42" t="s">
        <v>18</v>
      </c>
      <c r="H252" s="41" t="s">
        <v>19</v>
      </c>
      <c r="I252" s="41" t="s">
        <v>20</v>
      </c>
      <c r="J252" s="41" t="s">
        <v>7</v>
      </c>
    </row>
    <row r="253" spans="1:10" ht="27" customHeight="1">
      <c r="A253" s="69" t="s">
        <v>43</v>
      </c>
      <c r="B253" s="70" t="s">
        <v>363</v>
      </c>
      <c r="C253" s="69" t="s">
        <v>26</v>
      </c>
      <c r="D253" s="69" t="s">
        <v>1609</v>
      </c>
      <c r="E253" s="250" t="s">
        <v>101</v>
      </c>
      <c r="F253" s="250"/>
      <c r="G253" s="71" t="s">
        <v>24</v>
      </c>
      <c r="H253" s="72">
        <v>1</v>
      </c>
      <c r="I253" s="73">
        <v>499.57000000000005</v>
      </c>
      <c r="J253" s="73">
        <v>499.57</v>
      </c>
    </row>
    <row r="254" spans="1:10" ht="27" customHeight="1">
      <c r="A254" s="28" t="s">
        <v>52</v>
      </c>
      <c r="B254" s="29" t="s">
        <v>57</v>
      </c>
      <c r="C254" s="28" t="s">
        <v>26</v>
      </c>
      <c r="D254" s="28" t="s">
        <v>58</v>
      </c>
      <c r="E254" s="254" t="s">
        <v>55</v>
      </c>
      <c r="F254" s="254"/>
      <c r="G254" s="30" t="s">
        <v>56</v>
      </c>
      <c r="H254" s="31">
        <v>1.7070000000000001</v>
      </c>
      <c r="I254" s="32">
        <v>23.83</v>
      </c>
      <c r="J254" s="32">
        <v>40.67</v>
      </c>
    </row>
    <row r="255" spans="1:10" ht="27" customHeight="1">
      <c r="A255" s="28" t="s">
        <v>52</v>
      </c>
      <c r="B255" s="29" t="s">
        <v>53</v>
      </c>
      <c r="C255" s="28" t="s">
        <v>26</v>
      </c>
      <c r="D255" s="28" t="s">
        <v>54</v>
      </c>
      <c r="E255" s="254" t="s">
        <v>55</v>
      </c>
      <c r="F255" s="254"/>
      <c r="G255" s="30" t="s">
        <v>56</v>
      </c>
      <c r="H255" s="31">
        <v>0.85299999999999998</v>
      </c>
      <c r="I255" s="32">
        <v>19.11</v>
      </c>
      <c r="J255" s="32">
        <v>16.3</v>
      </c>
    </row>
    <row r="256" spans="1:10" ht="27" customHeight="1">
      <c r="A256" s="21" t="s">
        <v>45</v>
      </c>
      <c r="B256" s="22" t="s">
        <v>299</v>
      </c>
      <c r="C256" s="21" t="s">
        <v>26</v>
      </c>
      <c r="D256" s="21" t="s">
        <v>300</v>
      </c>
      <c r="E256" s="257" t="s">
        <v>46</v>
      </c>
      <c r="F256" s="257"/>
      <c r="G256" s="23" t="s">
        <v>31</v>
      </c>
      <c r="H256" s="24">
        <v>24.4</v>
      </c>
      <c r="I256" s="25">
        <v>0.19</v>
      </c>
      <c r="J256" s="25">
        <v>4.63</v>
      </c>
    </row>
    <row r="257" spans="1:10" ht="27" customHeight="1">
      <c r="A257" s="21" t="s">
        <v>45</v>
      </c>
      <c r="B257" s="22" t="s">
        <v>513</v>
      </c>
      <c r="C257" s="21" t="s">
        <v>26</v>
      </c>
      <c r="D257" s="21" t="s">
        <v>968</v>
      </c>
      <c r="E257" s="257" t="s">
        <v>46</v>
      </c>
      <c r="F257" s="257"/>
      <c r="G257" s="23" t="s">
        <v>31</v>
      </c>
      <c r="H257" s="24">
        <v>2.0832999999999999</v>
      </c>
      <c r="I257" s="25">
        <v>194.6</v>
      </c>
      <c r="J257" s="25">
        <v>405.41</v>
      </c>
    </row>
    <row r="258" spans="1:10" ht="21" customHeight="1">
      <c r="A258" s="21" t="s">
        <v>45</v>
      </c>
      <c r="B258" s="22" t="s">
        <v>287</v>
      </c>
      <c r="C258" s="21" t="s">
        <v>26</v>
      </c>
      <c r="D258" s="21" t="s">
        <v>288</v>
      </c>
      <c r="E258" s="257" t="s">
        <v>46</v>
      </c>
      <c r="F258" s="257"/>
      <c r="G258" s="23" t="s">
        <v>31</v>
      </c>
      <c r="H258" s="24">
        <v>1.2466999999999999</v>
      </c>
      <c r="I258" s="25">
        <v>26.12</v>
      </c>
      <c r="J258" s="25">
        <v>32.56</v>
      </c>
    </row>
    <row r="259" spans="1:10" ht="27.6">
      <c r="A259" s="26"/>
      <c r="B259" s="26"/>
      <c r="C259" s="26"/>
      <c r="D259" s="26"/>
      <c r="E259" s="26" t="s">
        <v>47</v>
      </c>
      <c r="F259" s="27">
        <v>38.44</v>
      </c>
      <c r="G259" s="26" t="s">
        <v>48</v>
      </c>
      <c r="H259" s="27">
        <v>0</v>
      </c>
      <c r="I259" s="26" t="s">
        <v>49</v>
      </c>
      <c r="J259" s="27">
        <v>38.44</v>
      </c>
    </row>
    <row r="260" spans="1:10" ht="15" customHeight="1" thickBot="1">
      <c r="A260" s="55"/>
      <c r="B260" s="55"/>
      <c r="C260" s="55"/>
      <c r="D260" s="55"/>
      <c r="E260" s="55" t="s">
        <v>50</v>
      </c>
      <c r="F260" s="54">
        <v>143.97</v>
      </c>
      <c r="G260" s="55"/>
      <c r="H260" s="255" t="s">
        <v>51</v>
      </c>
      <c r="I260" s="255"/>
      <c r="J260" s="54">
        <v>643.54</v>
      </c>
    </row>
    <row r="261" spans="1:10" ht="18" customHeight="1" thickTop="1">
      <c r="A261" s="40" t="s">
        <v>1610</v>
      </c>
      <c r="B261" s="41" t="s">
        <v>16</v>
      </c>
      <c r="C261" s="40" t="s">
        <v>17</v>
      </c>
      <c r="D261" s="40" t="s">
        <v>6</v>
      </c>
      <c r="E261" s="253" t="s">
        <v>42</v>
      </c>
      <c r="F261" s="253"/>
      <c r="G261" s="42" t="s">
        <v>18</v>
      </c>
      <c r="H261" s="41" t="s">
        <v>19</v>
      </c>
      <c r="I261" s="41" t="s">
        <v>20</v>
      </c>
      <c r="J261" s="41" t="s">
        <v>7</v>
      </c>
    </row>
    <row r="262" spans="1:10" ht="27" customHeight="1">
      <c r="A262" s="69" t="s">
        <v>43</v>
      </c>
      <c r="B262" s="70" t="s">
        <v>363</v>
      </c>
      <c r="C262" s="69" t="s">
        <v>26</v>
      </c>
      <c r="D262" s="69" t="s">
        <v>1611</v>
      </c>
      <c r="E262" s="250" t="s">
        <v>101</v>
      </c>
      <c r="F262" s="250"/>
      <c r="G262" s="71" t="s">
        <v>24</v>
      </c>
      <c r="H262" s="72">
        <v>1</v>
      </c>
      <c r="I262" s="73">
        <v>499.57000000000005</v>
      </c>
      <c r="J262" s="73">
        <v>499.57</v>
      </c>
    </row>
    <row r="263" spans="1:10" ht="27" customHeight="1">
      <c r="A263" s="28" t="s">
        <v>52</v>
      </c>
      <c r="B263" s="29" t="s">
        <v>57</v>
      </c>
      <c r="C263" s="28" t="s">
        <v>26</v>
      </c>
      <c r="D263" s="28" t="s">
        <v>58</v>
      </c>
      <c r="E263" s="254" t="s">
        <v>55</v>
      </c>
      <c r="F263" s="254"/>
      <c r="G263" s="30" t="s">
        <v>56</v>
      </c>
      <c r="H263" s="31">
        <v>1.7070000000000001</v>
      </c>
      <c r="I263" s="32">
        <v>23.83</v>
      </c>
      <c r="J263" s="32">
        <v>40.67</v>
      </c>
    </row>
    <row r="264" spans="1:10" ht="27" customHeight="1">
      <c r="A264" s="28" t="s">
        <v>52</v>
      </c>
      <c r="B264" s="29" t="s">
        <v>53</v>
      </c>
      <c r="C264" s="28" t="s">
        <v>26</v>
      </c>
      <c r="D264" s="28" t="s">
        <v>54</v>
      </c>
      <c r="E264" s="254" t="s">
        <v>55</v>
      </c>
      <c r="F264" s="254"/>
      <c r="G264" s="30" t="s">
        <v>56</v>
      </c>
      <c r="H264" s="31">
        <v>0.85299999999999998</v>
      </c>
      <c r="I264" s="32">
        <v>19.11</v>
      </c>
      <c r="J264" s="32">
        <v>16.3</v>
      </c>
    </row>
    <row r="265" spans="1:10" ht="27" customHeight="1">
      <c r="A265" s="21" t="s">
        <v>45</v>
      </c>
      <c r="B265" s="22" t="s">
        <v>299</v>
      </c>
      <c r="C265" s="21" t="s">
        <v>26</v>
      </c>
      <c r="D265" s="21" t="s">
        <v>300</v>
      </c>
      <c r="E265" s="257" t="s">
        <v>46</v>
      </c>
      <c r="F265" s="257"/>
      <c r="G265" s="23" t="s">
        <v>31</v>
      </c>
      <c r="H265" s="24">
        <v>24.4</v>
      </c>
      <c r="I265" s="25">
        <v>0.19</v>
      </c>
      <c r="J265" s="25">
        <v>4.63</v>
      </c>
    </row>
    <row r="266" spans="1:10" ht="27" customHeight="1">
      <c r="A266" s="21" t="s">
        <v>45</v>
      </c>
      <c r="B266" s="22" t="s">
        <v>513</v>
      </c>
      <c r="C266" s="21" t="s">
        <v>26</v>
      </c>
      <c r="D266" s="21" t="s">
        <v>968</v>
      </c>
      <c r="E266" s="257" t="s">
        <v>46</v>
      </c>
      <c r="F266" s="257"/>
      <c r="G266" s="23" t="s">
        <v>31</v>
      </c>
      <c r="H266" s="24">
        <v>2.0832999999999999</v>
      </c>
      <c r="I266" s="25">
        <v>194.6</v>
      </c>
      <c r="J266" s="25">
        <v>405.41</v>
      </c>
    </row>
    <row r="267" spans="1:10" ht="21" customHeight="1">
      <c r="A267" s="21" t="s">
        <v>45</v>
      </c>
      <c r="B267" s="22" t="s">
        <v>287</v>
      </c>
      <c r="C267" s="21" t="s">
        <v>26</v>
      </c>
      <c r="D267" s="21" t="s">
        <v>288</v>
      </c>
      <c r="E267" s="257" t="s">
        <v>46</v>
      </c>
      <c r="F267" s="257"/>
      <c r="G267" s="23" t="s">
        <v>31</v>
      </c>
      <c r="H267" s="24">
        <v>1.2466999999999999</v>
      </c>
      <c r="I267" s="25">
        <v>26.12</v>
      </c>
      <c r="J267" s="25">
        <v>32.56</v>
      </c>
    </row>
    <row r="268" spans="1:10" ht="27.6">
      <c r="A268" s="26"/>
      <c r="B268" s="26"/>
      <c r="C268" s="26"/>
      <c r="D268" s="26"/>
      <c r="E268" s="26" t="s">
        <v>47</v>
      </c>
      <c r="F268" s="27">
        <v>38.44</v>
      </c>
      <c r="G268" s="26" t="s">
        <v>48</v>
      </c>
      <c r="H268" s="27">
        <v>0</v>
      </c>
      <c r="I268" s="26" t="s">
        <v>49</v>
      </c>
      <c r="J268" s="27">
        <v>38.44</v>
      </c>
    </row>
    <row r="269" spans="1:10" ht="15" customHeight="1" thickBot="1">
      <c r="A269" s="55"/>
      <c r="B269" s="55"/>
      <c r="C269" s="55"/>
      <c r="D269" s="55"/>
      <c r="E269" s="55" t="s">
        <v>50</v>
      </c>
      <c r="F269" s="54">
        <v>143.97</v>
      </c>
      <c r="G269" s="55"/>
      <c r="H269" s="255" t="s">
        <v>51</v>
      </c>
      <c r="I269" s="255"/>
      <c r="J269" s="54">
        <v>643.54</v>
      </c>
    </row>
    <row r="270" spans="1:10" ht="18" customHeight="1" thickTop="1">
      <c r="A270" s="40" t="s">
        <v>969</v>
      </c>
      <c r="B270" s="41" t="s">
        <v>16</v>
      </c>
      <c r="C270" s="40" t="s">
        <v>17</v>
      </c>
      <c r="D270" s="40" t="s">
        <v>6</v>
      </c>
      <c r="E270" s="253" t="s">
        <v>42</v>
      </c>
      <c r="F270" s="253"/>
      <c r="G270" s="42" t="s">
        <v>18</v>
      </c>
      <c r="H270" s="41" t="s">
        <v>19</v>
      </c>
      <c r="I270" s="41" t="s">
        <v>20</v>
      </c>
      <c r="J270" s="41" t="s">
        <v>7</v>
      </c>
    </row>
    <row r="271" spans="1:10" ht="27" customHeight="1">
      <c r="A271" s="69" t="s">
        <v>43</v>
      </c>
      <c r="B271" s="70" t="s">
        <v>608</v>
      </c>
      <c r="C271" s="69" t="s">
        <v>26</v>
      </c>
      <c r="D271" s="69" t="s">
        <v>970</v>
      </c>
      <c r="E271" s="250" t="s">
        <v>101</v>
      </c>
      <c r="F271" s="250"/>
      <c r="G271" s="71" t="s">
        <v>24</v>
      </c>
      <c r="H271" s="72">
        <v>1</v>
      </c>
      <c r="I271" s="73">
        <v>255.51999999999998</v>
      </c>
      <c r="J271" s="73">
        <v>255.52</v>
      </c>
    </row>
    <row r="272" spans="1:10" ht="27" customHeight="1">
      <c r="A272" s="28" t="s">
        <v>52</v>
      </c>
      <c r="B272" s="29" t="s">
        <v>57</v>
      </c>
      <c r="C272" s="28" t="s">
        <v>26</v>
      </c>
      <c r="D272" s="28" t="s">
        <v>58</v>
      </c>
      <c r="E272" s="254" t="s">
        <v>55</v>
      </c>
      <c r="F272" s="254"/>
      <c r="G272" s="30" t="s">
        <v>56</v>
      </c>
      <c r="H272" s="31">
        <v>0.51900000000000002</v>
      </c>
      <c r="I272" s="32">
        <v>23.83</v>
      </c>
      <c r="J272" s="32">
        <v>12.36</v>
      </c>
    </row>
    <row r="273" spans="1:10" ht="27" customHeight="1">
      <c r="A273" s="28" t="s">
        <v>52</v>
      </c>
      <c r="B273" s="29" t="s">
        <v>53</v>
      </c>
      <c r="C273" s="28" t="s">
        <v>26</v>
      </c>
      <c r="D273" s="28" t="s">
        <v>54</v>
      </c>
      <c r="E273" s="254" t="s">
        <v>55</v>
      </c>
      <c r="F273" s="254"/>
      <c r="G273" s="30" t="s">
        <v>56</v>
      </c>
      <c r="H273" s="31">
        <v>0.25900000000000001</v>
      </c>
      <c r="I273" s="32">
        <v>19.11</v>
      </c>
      <c r="J273" s="32">
        <v>4.9400000000000004</v>
      </c>
    </row>
    <row r="274" spans="1:10" ht="27" customHeight="1">
      <c r="A274" s="21" t="s">
        <v>45</v>
      </c>
      <c r="B274" s="22" t="s">
        <v>299</v>
      </c>
      <c r="C274" s="21" t="s">
        <v>26</v>
      </c>
      <c r="D274" s="21" t="s">
        <v>300</v>
      </c>
      <c r="E274" s="257" t="s">
        <v>46</v>
      </c>
      <c r="F274" s="257"/>
      <c r="G274" s="23" t="s">
        <v>31</v>
      </c>
      <c r="H274" s="24">
        <v>9.1999999999999993</v>
      </c>
      <c r="I274" s="25">
        <v>0.19</v>
      </c>
      <c r="J274" s="25">
        <v>1.74</v>
      </c>
    </row>
    <row r="275" spans="1:10" ht="40.5" customHeight="1">
      <c r="A275" s="21" t="s">
        <v>45</v>
      </c>
      <c r="B275" s="22" t="s">
        <v>743</v>
      </c>
      <c r="C275" s="21" t="s">
        <v>26</v>
      </c>
      <c r="D275" s="21" t="s">
        <v>971</v>
      </c>
      <c r="E275" s="257" t="s">
        <v>46</v>
      </c>
      <c r="F275" s="257"/>
      <c r="G275" s="23" t="s">
        <v>31</v>
      </c>
      <c r="H275" s="24">
        <v>0.83330000000000004</v>
      </c>
      <c r="I275" s="25">
        <v>264.26</v>
      </c>
      <c r="J275" s="25">
        <v>220.2</v>
      </c>
    </row>
    <row r="276" spans="1:10" ht="21" customHeight="1">
      <c r="A276" s="21" t="s">
        <v>45</v>
      </c>
      <c r="B276" s="22" t="s">
        <v>287</v>
      </c>
      <c r="C276" s="21" t="s">
        <v>26</v>
      </c>
      <c r="D276" s="21" t="s">
        <v>288</v>
      </c>
      <c r="E276" s="257" t="s">
        <v>46</v>
      </c>
      <c r="F276" s="257"/>
      <c r="G276" s="23" t="s">
        <v>31</v>
      </c>
      <c r="H276" s="24">
        <v>0.62329999999999997</v>
      </c>
      <c r="I276" s="25">
        <v>26.12</v>
      </c>
      <c r="J276" s="25">
        <v>16.28</v>
      </c>
    </row>
    <row r="277" spans="1:10" ht="27.6">
      <c r="A277" s="26"/>
      <c r="B277" s="26"/>
      <c r="C277" s="26"/>
      <c r="D277" s="26"/>
      <c r="E277" s="26" t="s">
        <v>47</v>
      </c>
      <c r="F277" s="27">
        <v>11.68</v>
      </c>
      <c r="G277" s="26" t="s">
        <v>48</v>
      </c>
      <c r="H277" s="27">
        <v>0</v>
      </c>
      <c r="I277" s="26" t="s">
        <v>49</v>
      </c>
      <c r="J277" s="27">
        <v>11.68</v>
      </c>
    </row>
    <row r="278" spans="1:10" ht="15" customHeight="1" thickBot="1">
      <c r="A278" s="55"/>
      <c r="B278" s="55"/>
      <c r="C278" s="55"/>
      <c r="D278" s="55"/>
      <c r="E278" s="55" t="s">
        <v>50</v>
      </c>
      <c r="F278" s="54">
        <v>73.64</v>
      </c>
      <c r="G278" s="55"/>
      <c r="H278" s="255" t="s">
        <v>51</v>
      </c>
      <c r="I278" s="255"/>
      <c r="J278" s="54">
        <v>329.16</v>
      </c>
    </row>
    <row r="279" spans="1:10" ht="18" customHeight="1" thickTop="1">
      <c r="A279" s="40" t="s">
        <v>1612</v>
      </c>
      <c r="B279" s="41" t="s">
        <v>16</v>
      </c>
      <c r="C279" s="40" t="s">
        <v>17</v>
      </c>
      <c r="D279" s="40" t="s">
        <v>6</v>
      </c>
      <c r="E279" s="253" t="s">
        <v>42</v>
      </c>
      <c r="F279" s="253"/>
      <c r="G279" s="42" t="s">
        <v>18</v>
      </c>
      <c r="H279" s="41" t="s">
        <v>19</v>
      </c>
      <c r="I279" s="41" t="s">
        <v>20</v>
      </c>
      <c r="J279" s="41" t="s">
        <v>7</v>
      </c>
    </row>
    <row r="280" spans="1:10" ht="27" customHeight="1">
      <c r="A280" s="69" t="s">
        <v>43</v>
      </c>
      <c r="B280" s="70" t="s">
        <v>608</v>
      </c>
      <c r="C280" s="69" t="s">
        <v>26</v>
      </c>
      <c r="D280" s="69" t="s">
        <v>1613</v>
      </c>
      <c r="E280" s="250" t="s">
        <v>101</v>
      </c>
      <c r="F280" s="250"/>
      <c r="G280" s="71" t="s">
        <v>24</v>
      </c>
      <c r="H280" s="72">
        <v>1</v>
      </c>
      <c r="I280" s="73">
        <v>255.51999999999998</v>
      </c>
      <c r="J280" s="73">
        <v>255.52</v>
      </c>
    </row>
    <row r="281" spans="1:10" ht="27" customHeight="1">
      <c r="A281" s="28" t="s">
        <v>52</v>
      </c>
      <c r="B281" s="29" t="s">
        <v>57</v>
      </c>
      <c r="C281" s="28" t="s">
        <v>26</v>
      </c>
      <c r="D281" s="28" t="s">
        <v>58</v>
      </c>
      <c r="E281" s="254" t="s">
        <v>55</v>
      </c>
      <c r="F281" s="254"/>
      <c r="G281" s="30" t="s">
        <v>56</v>
      </c>
      <c r="H281" s="31">
        <v>0.51900000000000002</v>
      </c>
      <c r="I281" s="32">
        <v>23.83</v>
      </c>
      <c r="J281" s="32">
        <v>12.36</v>
      </c>
    </row>
    <row r="282" spans="1:10" ht="27" customHeight="1">
      <c r="A282" s="28" t="s">
        <v>52</v>
      </c>
      <c r="B282" s="29" t="s">
        <v>53</v>
      </c>
      <c r="C282" s="28" t="s">
        <v>26</v>
      </c>
      <c r="D282" s="28" t="s">
        <v>54</v>
      </c>
      <c r="E282" s="254" t="s">
        <v>55</v>
      </c>
      <c r="F282" s="254"/>
      <c r="G282" s="30" t="s">
        <v>56</v>
      </c>
      <c r="H282" s="31">
        <v>0.25900000000000001</v>
      </c>
      <c r="I282" s="32">
        <v>19.11</v>
      </c>
      <c r="J282" s="32">
        <v>4.9400000000000004</v>
      </c>
    </row>
    <row r="283" spans="1:10" ht="27" customHeight="1">
      <c r="A283" s="21" t="s">
        <v>45</v>
      </c>
      <c r="B283" s="22" t="s">
        <v>299</v>
      </c>
      <c r="C283" s="21" t="s">
        <v>26</v>
      </c>
      <c r="D283" s="21" t="s">
        <v>300</v>
      </c>
      <c r="E283" s="257" t="s">
        <v>46</v>
      </c>
      <c r="F283" s="257"/>
      <c r="G283" s="23" t="s">
        <v>31</v>
      </c>
      <c r="H283" s="24">
        <v>9.1999999999999993</v>
      </c>
      <c r="I283" s="25">
        <v>0.19</v>
      </c>
      <c r="J283" s="25">
        <v>1.74</v>
      </c>
    </row>
    <row r="284" spans="1:10" ht="40.5" customHeight="1">
      <c r="A284" s="21" t="s">
        <v>45</v>
      </c>
      <c r="B284" s="22" t="s">
        <v>743</v>
      </c>
      <c r="C284" s="21" t="s">
        <v>26</v>
      </c>
      <c r="D284" s="21" t="s">
        <v>971</v>
      </c>
      <c r="E284" s="257" t="s">
        <v>46</v>
      </c>
      <c r="F284" s="257"/>
      <c r="G284" s="23" t="s">
        <v>31</v>
      </c>
      <c r="H284" s="24">
        <v>0.83330000000000004</v>
      </c>
      <c r="I284" s="25">
        <v>264.26</v>
      </c>
      <c r="J284" s="25">
        <v>220.2</v>
      </c>
    </row>
    <row r="285" spans="1:10" ht="21" customHeight="1">
      <c r="A285" s="21" t="s">
        <v>45</v>
      </c>
      <c r="B285" s="22" t="s">
        <v>287</v>
      </c>
      <c r="C285" s="21" t="s">
        <v>26</v>
      </c>
      <c r="D285" s="21" t="s">
        <v>288</v>
      </c>
      <c r="E285" s="257" t="s">
        <v>46</v>
      </c>
      <c r="F285" s="257"/>
      <c r="G285" s="23" t="s">
        <v>31</v>
      </c>
      <c r="H285" s="24">
        <v>0.62329999999999997</v>
      </c>
      <c r="I285" s="25">
        <v>26.12</v>
      </c>
      <c r="J285" s="25">
        <v>16.28</v>
      </c>
    </row>
    <row r="286" spans="1:10" ht="27.6">
      <c r="A286" s="26"/>
      <c r="B286" s="26"/>
      <c r="C286" s="26"/>
      <c r="D286" s="26"/>
      <c r="E286" s="26" t="s">
        <v>47</v>
      </c>
      <c r="F286" s="27">
        <v>11.68</v>
      </c>
      <c r="G286" s="26" t="s">
        <v>48</v>
      </c>
      <c r="H286" s="27">
        <v>0</v>
      </c>
      <c r="I286" s="26" t="s">
        <v>49</v>
      </c>
      <c r="J286" s="27">
        <v>11.68</v>
      </c>
    </row>
    <row r="287" spans="1:10" ht="15" customHeight="1" thickBot="1">
      <c r="A287" s="55"/>
      <c r="B287" s="55"/>
      <c r="C287" s="55"/>
      <c r="D287" s="55"/>
      <c r="E287" s="55" t="s">
        <v>50</v>
      </c>
      <c r="F287" s="54">
        <v>73.64</v>
      </c>
      <c r="G287" s="55"/>
      <c r="H287" s="255" t="s">
        <v>51</v>
      </c>
      <c r="I287" s="255"/>
      <c r="J287" s="54">
        <v>329.16</v>
      </c>
    </row>
    <row r="288" spans="1:10" ht="18" customHeight="1" thickTop="1">
      <c r="A288" s="40" t="s">
        <v>1614</v>
      </c>
      <c r="B288" s="41" t="s">
        <v>16</v>
      </c>
      <c r="C288" s="40" t="s">
        <v>17</v>
      </c>
      <c r="D288" s="40" t="s">
        <v>6</v>
      </c>
      <c r="E288" s="253" t="s">
        <v>42</v>
      </c>
      <c r="F288" s="253"/>
      <c r="G288" s="42" t="s">
        <v>18</v>
      </c>
      <c r="H288" s="41" t="s">
        <v>19</v>
      </c>
      <c r="I288" s="41" t="s">
        <v>20</v>
      </c>
      <c r="J288" s="41" t="s">
        <v>7</v>
      </c>
    </row>
    <row r="289" spans="1:10" ht="27" customHeight="1">
      <c r="A289" s="69" t="s">
        <v>43</v>
      </c>
      <c r="B289" s="70" t="s">
        <v>363</v>
      </c>
      <c r="C289" s="69" t="s">
        <v>26</v>
      </c>
      <c r="D289" s="69" t="s">
        <v>1615</v>
      </c>
      <c r="E289" s="250" t="s">
        <v>101</v>
      </c>
      <c r="F289" s="250"/>
      <c r="G289" s="71" t="s">
        <v>24</v>
      </c>
      <c r="H289" s="72">
        <v>1</v>
      </c>
      <c r="I289" s="73">
        <v>499.57000000000005</v>
      </c>
      <c r="J289" s="73">
        <v>499.57</v>
      </c>
    </row>
    <row r="290" spans="1:10" ht="27" customHeight="1">
      <c r="A290" s="28" t="s">
        <v>52</v>
      </c>
      <c r="B290" s="29" t="s">
        <v>57</v>
      </c>
      <c r="C290" s="28" t="s">
        <v>26</v>
      </c>
      <c r="D290" s="28" t="s">
        <v>58</v>
      </c>
      <c r="E290" s="254" t="s">
        <v>55</v>
      </c>
      <c r="F290" s="254"/>
      <c r="G290" s="30" t="s">
        <v>56</v>
      </c>
      <c r="H290" s="31">
        <v>1.7070000000000001</v>
      </c>
      <c r="I290" s="32">
        <v>23.83</v>
      </c>
      <c r="J290" s="32">
        <v>40.67</v>
      </c>
    </row>
    <row r="291" spans="1:10" ht="27" customHeight="1">
      <c r="A291" s="28" t="s">
        <v>52</v>
      </c>
      <c r="B291" s="29" t="s">
        <v>53</v>
      </c>
      <c r="C291" s="28" t="s">
        <v>26</v>
      </c>
      <c r="D291" s="28" t="s">
        <v>54</v>
      </c>
      <c r="E291" s="254" t="s">
        <v>55</v>
      </c>
      <c r="F291" s="254"/>
      <c r="G291" s="30" t="s">
        <v>56</v>
      </c>
      <c r="H291" s="31">
        <v>0.85299999999999998</v>
      </c>
      <c r="I291" s="32">
        <v>19.11</v>
      </c>
      <c r="J291" s="32">
        <v>16.3</v>
      </c>
    </row>
    <row r="292" spans="1:10" ht="27" customHeight="1">
      <c r="A292" s="21" t="s">
        <v>45</v>
      </c>
      <c r="B292" s="22" t="s">
        <v>299</v>
      </c>
      <c r="C292" s="21" t="s">
        <v>26</v>
      </c>
      <c r="D292" s="21" t="s">
        <v>300</v>
      </c>
      <c r="E292" s="257" t="s">
        <v>46</v>
      </c>
      <c r="F292" s="257"/>
      <c r="G292" s="23" t="s">
        <v>31</v>
      </c>
      <c r="H292" s="24">
        <v>24.4</v>
      </c>
      <c r="I292" s="25">
        <v>0.19</v>
      </c>
      <c r="J292" s="25">
        <v>4.63</v>
      </c>
    </row>
    <row r="293" spans="1:10" ht="27" customHeight="1">
      <c r="A293" s="21" t="s">
        <v>45</v>
      </c>
      <c r="B293" s="22" t="s">
        <v>513</v>
      </c>
      <c r="C293" s="21" t="s">
        <v>26</v>
      </c>
      <c r="D293" s="21" t="s">
        <v>968</v>
      </c>
      <c r="E293" s="257" t="s">
        <v>46</v>
      </c>
      <c r="F293" s="257"/>
      <c r="G293" s="23" t="s">
        <v>31</v>
      </c>
      <c r="H293" s="24">
        <v>2.0832999999999999</v>
      </c>
      <c r="I293" s="25">
        <v>194.6</v>
      </c>
      <c r="J293" s="25">
        <v>405.41</v>
      </c>
    </row>
    <row r="294" spans="1:10" ht="21" customHeight="1">
      <c r="A294" s="21" t="s">
        <v>45</v>
      </c>
      <c r="B294" s="22" t="s">
        <v>287</v>
      </c>
      <c r="C294" s="21" t="s">
        <v>26</v>
      </c>
      <c r="D294" s="21" t="s">
        <v>288</v>
      </c>
      <c r="E294" s="257" t="s">
        <v>46</v>
      </c>
      <c r="F294" s="257"/>
      <c r="G294" s="23" t="s">
        <v>31</v>
      </c>
      <c r="H294" s="24">
        <v>1.2466999999999999</v>
      </c>
      <c r="I294" s="25">
        <v>26.12</v>
      </c>
      <c r="J294" s="25">
        <v>32.56</v>
      </c>
    </row>
    <row r="295" spans="1:10" ht="27.6">
      <c r="A295" s="26"/>
      <c r="B295" s="26"/>
      <c r="C295" s="26"/>
      <c r="D295" s="26"/>
      <c r="E295" s="26" t="s">
        <v>47</v>
      </c>
      <c r="F295" s="27">
        <v>38.44</v>
      </c>
      <c r="G295" s="26" t="s">
        <v>48</v>
      </c>
      <c r="H295" s="27">
        <v>0</v>
      </c>
      <c r="I295" s="26" t="s">
        <v>49</v>
      </c>
      <c r="J295" s="27">
        <v>38.44</v>
      </c>
    </row>
    <row r="296" spans="1:10" ht="15" customHeight="1" thickBot="1">
      <c r="A296" s="55"/>
      <c r="B296" s="55"/>
      <c r="C296" s="55"/>
      <c r="D296" s="55"/>
      <c r="E296" s="55" t="s">
        <v>50</v>
      </c>
      <c r="F296" s="54">
        <v>143.97</v>
      </c>
      <c r="G296" s="55"/>
      <c r="H296" s="255" t="s">
        <v>51</v>
      </c>
      <c r="I296" s="255"/>
      <c r="J296" s="54">
        <v>643.54</v>
      </c>
    </row>
    <row r="297" spans="1:10" ht="18" customHeight="1" thickTop="1">
      <c r="A297" s="40" t="s">
        <v>1616</v>
      </c>
      <c r="B297" s="41" t="s">
        <v>16</v>
      </c>
      <c r="C297" s="40" t="s">
        <v>17</v>
      </c>
      <c r="D297" s="40" t="s">
        <v>6</v>
      </c>
      <c r="E297" s="253" t="s">
        <v>42</v>
      </c>
      <c r="F297" s="253"/>
      <c r="G297" s="42" t="s">
        <v>18</v>
      </c>
      <c r="H297" s="41" t="s">
        <v>19</v>
      </c>
      <c r="I297" s="41" t="s">
        <v>20</v>
      </c>
      <c r="J297" s="41" t="s">
        <v>7</v>
      </c>
    </row>
    <row r="298" spans="1:10" ht="27" customHeight="1">
      <c r="A298" s="69" t="s">
        <v>43</v>
      </c>
      <c r="B298" s="70" t="s">
        <v>363</v>
      </c>
      <c r="C298" s="69" t="s">
        <v>26</v>
      </c>
      <c r="D298" s="69" t="s">
        <v>1617</v>
      </c>
      <c r="E298" s="250" t="s">
        <v>101</v>
      </c>
      <c r="F298" s="250"/>
      <c r="G298" s="71" t="s">
        <v>24</v>
      </c>
      <c r="H298" s="72">
        <v>1</v>
      </c>
      <c r="I298" s="73">
        <v>499.57000000000005</v>
      </c>
      <c r="J298" s="73">
        <v>499.57</v>
      </c>
    </row>
    <row r="299" spans="1:10" ht="27" customHeight="1">
      <c r="A299" s="28" t="s">
        <v>52</v>
      </c>
      <c r="B299" s="29" t="s">
        <v>57</v>
      </c>
      <c r="C299" s="28" t="s">
        <v>26</v>
      </c>
      <c r="D299" s="28" t="s">
        <v>58</v>
      </c>
      <c r="E299" s="254" t="s">
        <v>55</v>
      </c>
      <c r="F299" s="254"/>
      <c r="G299" s="30" t="s">
        <v>56</v>
      </c>
      <c r="H299" s="31">
        <v>1.7070000000000001</v>
      </c>
      <c r="I299" s="32">
        <v>23.83</v>
      </c>
      <c r="J299" s="32">
        <v>40.67</v>
      </c>
    </row>
    <row r="300" spans="1:10" ht="27" customHeight="1">
      <c r="A300" s="28" t="s">
        <v>52</v>
      </c>
      <c r="B300" s="29" t="s">
        <v>53</v>
      </c>
      <c r="C300" s="28" t="s">
        <v>26</v>
      </c>
      <c r="D300" s="28" t="s">
        <v>54</v>
      </c>
      <c r="E300" s="254" t="s">
        <v>55</v>
      </c>
      <c r="F300" s="254"/>
      <c r="G300" s="30" t="s">
        <v>56</v>
      </c>
      <c r="H300" s="31">
        <v>0.85299999999999998</v>
      </c>
      <c r="I300" s="32">
        <v>19.11</v>
      </c>
      <c r="J300" s="32">
        <v>16.3</v>
      </c>
    </row>
    <row r="301" spans="1:10" ht="27" customHeight="1">
      <c r="A301" s="21" t="s">
        <v>45</v>
      </c>
      <c r="B301" s="22" t="s">
        <v>299</v>
      </c>
      <c r="C301" s="21" t="s">
        <v>26</v>
      </c>
      <c r="D301" s="21" t="s">
        <v>300</v>
      </c>
      <c r="E301" s="257" t="s">
        <v>46</v>
      </c>
      <c r="F301" s="257"/>
      <c r="G301" s="23" t="s">
        <v>31</v>
      </c>
      <c r="H301" s="24">
        <v>24.4</v>
      </c>
      <c r="I301" s="25">
        <v>0.19</v>
      </c>
      <c r="J301" s="25">
        <v>4.63</v>
      </c>
    </row>
    <row r="302" spans="1:10" ht="27" customHeight="1">
      <c r="A302" s="21" t="s">
        <v>45</v>
      </c>
      <c r="B302" s="22" t="s">
        <v>513</v>
      </c>
      <c r="C302" s="21" t="s">
        <v>26</v>
      </c>
      <c r="D302" s="21" t="s">
        <v>968</v>
      </c>
      <c r="E302" s="257" t="s">
        <v>46</v>
      </c>
      <c r="F302" s="257"/>
      <c r="G302" s="23" t="s">
        <v>31</v>
      </c>
      <c r="H302" s="24">
        <v>2.0832999999999999</v>
      </c>
      <c r="I302" s="25">
        <v>194.6</v>
      </c>
      <c r="J302" s="25">
        <v>405.41</v>
      </c>
    </row>
    <row r="303" spans="1:10" ht="21" customHeight="1">
      <c r="A303" s="21" t="s">
        <v>45</v>
      </c>
      <c r="B303" s="22" t="s">
        <v>287</v>
      </c>
      <c r="C303" s="21" t="s">
        <v>26</v>
      </c>
      <c r="D303" s="21" t="s">
        <v>288</v>
      </c>
      <c r="E303" s="257" t="s">
        <v>46</v>
      </c>
      <c r="F303" s="257"/>
      <c r="G303" s="23" t="s">
        <v>31</v>
      </c>
      <c r="H303" s="24">
        <v>1.2466999999999999</v>
      </c>
      <c r="I303" s="25">
        <v>26.12</v>
      </c>
      <c r="J303" s="25">
        <v>32.56</v>
      </c>
    </row>
    <row r="304" spans="1:10" ht="27.6">
      <c r="A304" s="26"/>
      <c r="B304" s="26"/>
      <c r="C304" s="26"/>
      <c r="D304" s="26"/>
      <c r="E304" s="26" t="s">
        <v>47</v>
      </c>
      <c r="F304" s="27">
        <v>38.44</v>
      </c>
      <c r="G304" s="26" t="s">
        <v>48</v>
      </c>
      <c r="H304" s="27">
        <v>0</v>
      </c>
      <c r="I304" s="26" t="s">
        <v>49</v>
      </c>
      <c r="J304" s="27">
        <v>38.44</v>
      </c>
    </row>
    <row r="305" spans="1:10" ht="15" customHeight="1" thickBot="1">
      <c r="A305" s="55"/>
      <c r="B305" s="55"/>
      <c r="C305" s="55"/>
      <c r="D305" s="55"/>
      <c r="E305" s="55" t="s">
        <v>50</v>
      </c>
      <c r="F305" s="54">
        <v>143.97</v>
      </c>
      <c r="G305" s="55"/>
      <c r="H305" s="255" t="s">
        <v>51</v>
      </c>
      <c r="I305" s="255"/>
      <c r="J305" s="54">
        <v>643.54</v>
      </c>
    </row>
    <row r="306" spans="1:10" ht="18" customHeight="1" thickTop="1">
      <c r="A306" s="40" t="s">
        <v>1618</v>
      </c>
      <c r="B306" s="41" t="s">
        <v>16</v>
      </c>
      <c r="C306" s="40" t="s">
        <v>17</v>
      </c>
      <c r="D306" s="40" t="s">
        <v>6</v>
      </c>
      <c r="E306" s="253" t="s">
        <v>42</v>
      </c>
      <c r="F306" s="253"/>
      <c r="G306" s="42" t="s">
        <v>18</v>
      </c>
      <c r="H306" s="41" t="s">
        <v>19</v>
      </c>
      <c r="I306" s="41" t="s">
        <v>20</v>
      </c>
      <c r="J306" s="41" t="s">
        <v>7</v>
      </c>
    </row>
    <row r="307" spans="1:10" ht="27" customHeight="1">
      <c r="A307" s="69" t="s">
        <v>43</v>
      </c>
      <c r="B307" s="70" t="s">
        <v>363</v>
      </c>
      <c r="C307" s="69" t="s">
        <v>26</v>
      </c>
      <c r="D307" s="69" t="s">
        <v>1619</v>
      </c>
      <c r="E307" s="250" t="s">
        <v>101</v>
      </c>
      <c r="F307" s="250"/>
      <c r="G307" s="71" t="s">
        <v>24</v>
      </c>
      <c r="H307" s="72">
        <v>1</v>
      </c>
      <c r="I307" s="73">
        <v>499.57000000000005</v>
      </c>
      <c r="J307" s="73">
        <v>499.57</v>
      </c>
    </row>
    <row r="308" spans="1:10" ht="27" customHeight="1">
      <c r="A308" s="28" t="s">
        <v>52</v>
      </c>
      <c r="B308" s="29" t="s">
        <v>57</v>
      </c>
      <c r="C308" s="28" t="s">
        <v>26</v>
      </c>
      <c r="D308" s="28" t="s">
        <v>58</v>
      </c>
      <c r="E308" s="254" t="s">
        <v>55</v>
      </c>
      <c r="F308" s="254"/>
      <c r="G308" s="30" t="s">
        <v>56</v>
      </c>
      <c r="H308" s="31">
        <v>1.7070000000000001</v>
      </c>
      <c r="I308" s="32">
        <v>23.83</v>
      </c>
      <c r="J308" s="32">
        <v>40.67</v>
      </c>
    </row>
    <row r="309" spans="1:10" ht="27" customHeight="1">
      <c r="A309" s="28" t="s">
        <v>52</v>
      </c>
      <c r="B309" s="29" t="s">
        <v>53</v>
      </c>
      <c r="C309" s="28" t="s">
        <v>26</v>
      </c>
      <c r="D309" s="28" t="s">
        <v>54</v>
      </c>
      <c r="E309" s="254" t="s">
        <v>55</v>
      </c>
      <c r="F309" s="254"/>
      <c r="G309" s="30" t="s">
        <v>56</v>
      </c>
      <c r="H309" s="31">
        <v>0.85299999999999998</v>
      </c>
      <c r="I309" s="32">
        <v>19.11</v>
      </c>
      <c r="J309" s="32">
        <v>16.3</v>
      </c>
    </row>
    <row r="310" spans="1:10" ht="27" customHeight="1">
      <c r="A310" s="21" t="s">
        <v>45</v>
      </c>
      <c r="B310" s="22" t="s">
        <v>299</v>
      </c>
      <c r="C310" s="21" t="s">
        <v>26</v>
      </c>
      <c r="D310" s="21" t="s">
        <v>300</v>
      </c>
      <c r="E310" s="257" t="s">
        <v>46</v>
      </c>
      <c r="F310" s="257"/>
      <c r="G310" s="23" t="s">
        <v>31</v>
      </c>
      <c r="H310" s="24">
        <v>24.4</v>
      </c>
      <c r="I310" s="25">
        <v>0.19</v>
      </c>
      <c r="J310" s="25">
        <v>4.63</v>
      </c>
    </row>
    <row r="311" spans="1:10" ht="27" customHeight="1">
      <c r="A311" s="21" t="s">
        <v>45</v>
      </c>
      <c r="B311" s="22" t="s">
        <v>513</v>
      </c>
      <c r="C311" s="21" t="s">
        <v>26</v>
      </c>
      <c r="D311" s="21" t="s">
        <v>968</v>
      </c>
      <c r="E311" s="257" t="s">
        <v>46</v>
      </c>
      <c r="F311" s="257"/>
      <c r="G311" s="23" t="s">
        <v>31</v>
      </c>
      <c r="H311" s="24">
        <v>2.0832999999999999</v>
      </c>
      <c r="I311" s="25">
        <v>194.6</v>
      </c>
      <c r="J311" s="25">
        <v>405.41</v>
      </c>
    </row>
    <row r="312" spans="1:10" ht="21" customHeight="1">
      <c r="A312" s="21" t="s">
        <v>45</v>
      </c>
      <c r="B312" s="22" t="s">
        <v>287</v>
      </c>
      <c r="C312" s="21" t="s">
        <v>26</v>
      </c>
      <c r="D312" s="21" t="s">
        <v>288</v>
      </c>
      <c r="E312" s="257" t="s">
        <v>46</v>
      </c>
      <c r="F312" s="257"/>
      <c r="G312" s="23" t="s">
        <v>31</v>
      </c>
      <c r="H312" s="24">
        <v>1.2466999999999999</v>
      </c>
      <c r="I312" s="25">
        <v>26.12</v>
      </c>
      <c r="J312" s="25">
        <v>32.56</v>
      </c>
    </row>
    <row r="313" spans="1:10" ht="27.6">
      <c r="A313" s="26"/>
      <c r="B313" s="26"/>
      <c r="C313" s="26"/>
      <c r="D313" s="26"/>
      <c r="E313" s="26" t="s">
        <v>47</v>
      </c>
      <c r="F313" s="27">
        <v>38.44</v>
      </c>
      <c r="G313" s="26" t="s">
        <v>48</v>
      </c>
      <c r="H313" s="27">
        <v>0</v>
      </c>
      <c r="I313" s="26" t="s">
        <v>49</v>
      </c>
      <c r="J313" s="27">
        <v>38.44</v>
      </c>
    </row>
    <row r="314" spans="1:10" ht="15" customHeight="1" thickBot="1">
      <c r="A314" s="55"/>
      <c r="B314" s="55"/>
      <c r="C314" s="55"/>
      <c r="D314" s="55"/>
      <c r="E314" s="55" t="s">
        <v>50</v>
      </c>
      <c r="F314" s="54">
        <v>143.97</v>
      </c>
      <c r="G314" s="55"/>
      <c r="H314" s="255" t="s">
        <v>51</v>
      </c>
      <c r="I314" s="255"/>
      <c r="J314" s="54">
        <v>643.54</v>
      </c>
    </row>
    <row r="315" spans="1:10" ht="18" customHeight="1" thickTop="1">
      <c r="A315" s="40" t="s">
        <v>1620</v>
      </c>
      <c r="B315" s="41" t="s">
        <v>16</v>
      </c>
      <c r="C315" s="40" t="s">
        <v>17</v>
      </c>
      <c r="D315" s="40" t="s">
        <v>6</v>
      </c>
      <c r="E315" s="253" t="s">
        <v>42</v>
      </c>
      <c r="F315" s="253"/>
      <c r="G315" s="42" t="s">
        <v>18</v>
      </c>
      <c r="H315" s="41" t="s">
        <v>19</v>
      </c>
      <c r="I315" s="41" t="s">
        <v>20</v>
      </c>
      <c r="J315" s="41" t="s">
        <v>7</v>
      </c>
    </row>
    <row r="316" spans="1:10" ht="27" customHeight="1">
      <c r="A316" s="69" t="s">
        <v>43</v>
      </c>
      <c r="B316" s="70" t="s">
        <v>363</v>
      </c>
      <c r="C316" s="69" t="s">
        <v>26</v>
      </c>
      <c r="D316" s="69" t="s">
        <v>1621</v>
      </c>
      <c r="E316" s="250" t="s">
        <v>101</v>
      </c>
      <c r="F316" s="250"/>
      <c r="G316" s="71" t="s">
        <v>24</v>
      </c>
      <c r="H316" s="72">
        <v>1</v>
      </c>
      <c r="I316" s="73">
        <v>499.57000000000005</v>
      </c>
      <c r="J316" s="73">
        <v>499.57</v>
      </c>
    </row>
    <row r="317" spans="1:10" ht="27" customHeight="1">
      <c r="A317" s="28" t="s">
        <v>52</v>
      </c>
      <c r="B317" s="29" t="s">
        <v>57</v>
      </c>
      <c r="C317" s="28" t="s">
        <v>26</v>
      </c>
      <c r="D317" s="28" t="s">
        <v>58</v>
      </c>
      <c r="E317" s="254" t="s">
        <v>55</v>
      </c>
      <c r="F317" s="254"/>
      <c r="G317" s="30" t="s">
        <v>56</v>
      </c>
      <c r="H317" s="31">
        <v>1.7070000000000001</v>
      </c>
      <c r="I317" s="32">
        <v>23.83</v>
      </c>
      <c r="J317" s="32">
        <v>40.67</v>
      </c>
    </row>
    <row r="318" spans="1:10" ht="27" customHeight="1">
      <c r="A318" s="28" t="s">
        <v>52</v>
      </c>
      <c r="B318" s="29" t="s">
        <v>53</v>
      </c>
      <c r="C318" s="28" t="s">
        <v>26</v>
      </c>
      <c r="D318" s="28" t="s">
        <v>54</v>
      </c>
      <c r="E318" s="254" t="s">
        <v>55</v>
      </c>
      <c r="F318" s="254"/>
      <c r="G318" s="30" t="s">
        <v>56</v>
      </c>
      <c r="H318" s="31">
        <v>0.85299999999999998</v>
      </c>
      <c r="I318" s="32">
        <v>19.11</v>
      </c>
      <c r="J318" s="32">
        <v>16.3</v>
      </c>
    </row>
    <row r="319" spans="1:10" ht="27" customHeight="1">
      <c r="A319" s="21" t="s">
        <v>45</v>
      </c>
      <c r="B319" s="22" t="s">
        <v>299</v>
      </c>
      <c r="C319" s="21" t="s">
        <v>26</v>
      </c>
      <c r="D319" s="21" t="s">
        <v>300</v>
      </c>
      <c r="E319" s="257" t="s">
        <v>46</v>
      </c>
      <c r="F319" s="257"/>
      <c r="G319" s="23" t="s">
        <v>31</v>
      </c>
      <c r="H319" s="24">
        <v>24.4</v>
      </c>
      <c r="I319" s="25">
        <v>0.19</v>
      </c>
      <c r="J319" s="25">
        <v>4.63</v>
      </c>
    </row>
    <row r="320" spans="1:10" ht="27" customHeight="1">
      <c r="A320" s="21" t="s">
        <v>45</v>
      </c>
      <c r="B320" s="22" t="s">
        <v>513</v>
      </c>
      <c r="C320" s="21" t="s">
        <v>26</v>
      </c>
      <c r="D320" s="21" t="s">
        <v>968</v>
      </c>
      <c r="E320" s="257" t="s">
        <v>46</v>
      </c>
      <c r="F320" s="257"/>
      <c r="G320" s="23" t="s">
        <v>31</v>
      </c>
      <c r="H320" s="24">
        <v>2.0832999999999999</v>
      </c>
      <c r="I320" s="25">
        <v>194.6</v>
      </c>
      <c r="J320" s="25">
        <v>405.41</v>
      </c>
    </row>
    <row r="321" spans="1:10" ht="21" customHeight="1">
      <c r="A321" s="21" t="s">
        <v>45</v>
      </c>
      <c r="B321" s="22" t="s">
        <v>287</v>
      </c>
      <c r="C321" s="21" t="s">
        <v>26</v>
      </c>
      <c r="D321" s="21" t="s">
        <v>288</v>
      </c>
      <c r="E321" s="257" t="s">
        <v>46</v>
      </c>
      <c r="F321" s="257"/>
      <c r="G321" s="23" t="s">
        <v>31</v>
      </c>
      <c r="H321" s="24">
        <v>1.2466999999999999</v>
      </c>
      <c r="I321" s="25">
        <v>26.12</v>
      </c>
      <c r="J321" s="25">
        <v>32.56</v>
      </c>
    </row>
    <row r="322" spans="1:10" ht="27.6">
      <c r="A322" s="26"/>
      <c r="B322" s="26"/>
      <c r="C322" s="26"/>
      <c r="D322" s="26"/>
      <c r="E322" s="26" t="s">
        <v>47</v>
      </c>
      <c r="F322" s="27">
        <v>38.44</v>
      </c>
      <c r="G322" s="26" t="s">
        <v>48</v>
      </c>
      <c r="H322" s="27">
        <v>0</v>
      </c>
      <c r="I322" s="26" t="s">
        <v>49</v>
      </c>
      <c r="J322" s="27">
        <v>38.44</v>
      </c>
    </row>
    <row r="323" spans="1:10" ht="15" customHeight="1" thickBot="1">
      <c r="A323" s="55"/>
      <c r="B323" s="55"/>
      <c r="C323" s="55"/>
      <c r="D323" s="55"/>
      <c r="E323" s="55" t="s">
        <v>50</v>
      </c>
      <c r="F323" s="54">
        <v>143.97</v>
      </c>
      <c r="G323" s="55"/>
      <c r="H323" s="255" t="s">
        <v>51</v>
      </c>
      <c r="I323" s="255"/>
      <c r="J323" s="54">
        <v>643.54</v>
      </c>
    </row>
    <row r="324" spans="1:10" ht="18" customHeight="1" thickTop="1">
      <c r="A324" s="40" t="s">
        <v>972</v>
      </c>
      <c r="B324" s="41" t="s">
        <v>16</v>
      </c>
      <c r="C324" s="40" t="s">
        <v>17</v>
      </c>
      <c r="D324" s="40" t="s">
        <v>6</v>
      </c>
      <c r="E324" s="253" t="s">
        <v>42</v>
      </c>
      <c r="F324" s="253"/>
      <c r="G324" s="42" t="s">
        <v>18</v>
      </c>
      <c r="H324" s="41" t="s">
        <v>19</v>
      </c>
      <c r="I324" s="41" t="s">
        <v>20</v>
      </c>
      <c r="J324" s="41" t="s">
        <v>7</v>
      </c>
    </row>
    <row r="325" spans="1:10" ht="27" customHeight="1">
      <c r="A325" s="69" t="s">
        <v>43</v>
      </c>
      <c r="B325" s="70" t="s">
        <v>973</v>
      </c>
      <c r="C325" s="69" t="s">
        <v>26</v>
      </c>
      <c r="D325" s="69" t="s">
        <v>974</v>
      </c>
      <c r="E325" s="250" t="s">
        <v>101</v>
      </c>
      <c r="F325" s="250"/>
      <c r="G325" s="71" t="s">
        <v>24</v>
      </c>
      <c r="H325" s="72">
        <v>1</v>
      </c>
      <c r="I325" s="73">
        <v>520.35</v>
      </c>
      <c r="J325" s="73">
        <v>520.35</v>
      </c>
    </row>
    <row r="326" spans="1:10" ht="27" customHeight="1">
      <c r="A326" s="28" t="s">
        <v>52</v>
      </c>
      <c r="B326" s="29" t="s">
        <v>57</v>
      </c>
      <c r="C326" s="28" t="s">
        <v>26</v>
      </c>
      <c r="D326" s="28" t="s">
        <v>58</v>
      </c>
      <c r="E326" s="254" t="s">
        <v>55</v>
      </c>
      <c r="F326" s="254"/>
      <c r="G326" s="30" t="s">
        <v>56</v>
      </c>
      <c r="H326" s="31">
        <v>0.72</v>
      </c>
      <c r="I326" s="32">
        <v>23.83</v>
      </c>
      <c r="J326" s="32">
        <v>17.149999999999999</v>
      </c>
    </row>
    <row r="327" spans="1:10" ht="27" customHeight="1">
      <c r="A327" s="28" t="s">
        <v>52</v>
      </c>
      <c r="B327" s="29" t="s">
        <v>53</v>
      </c>
      <c r="C327" s="28" t="s">
        <v>26</v>
      </c>
      <c r="D327" s="28" t="s">
        <v>54</v>
      </c>
      <c r="E327" s="254" t="s">
        <v>55</v>
      </c>
      <c r="F327" s="254"/>
      <c r="G327" s="30" t="s">
        <v>56</v>
      </c>
      <c r="H327" s="31">
        <v>0.36</v>
      </c>
      <c r="I327" s="32">
        <v>19.11</v>
      </c>
      <c r="J327" s="32">
        <v>6.87</v>
      </c>
    </row>
    <row r="328" spans="1:10" ht="27" customHeight="1">
      <c r="A328" s="21" t="s">
        <v>45</v>
      </c>
      <c r="B328" s="22" t="s">
        <v>975</v>
      </c>
      <c r="C328" s="21" t="s">
        <v>26</v>
      </c>
      <c r="D328" s="21" t="s">
        <v>976</v>
      </c>
      <c r="E328" s="257" t="s">
        <v>46</v>
      </c>
      <c r="F328" s="257"/>
      <c r="G328" s="23" t="s">
        <v>24</v>
      </c>
      <c r="H328" s="24">
        <v>1</v>
      </c>
      <c r="I328" s="25">
        <v>481.96</v>
      </c>
      <c r="J328" s="25">
        <v>481.96</v>
      </c>
    </row>
    <row r="329" spans="1:10" ht="27" customHeight="1">
      <c r="A329" s="21" t="s">
        <v>45</v>
      </c>
      <c r="B329" s="22" t="s">
        <v>299</v>
      </c>
      <c r="C329" s="21" t="s">
        <v>26</v>
      </c>
      <c r="D329" s="21" t="s">
        <v>300</v>
      </c>
      <c r="E329" s="257" t="s">
        <v>46</v>
      </c>
      <c r="F329" s="257"/>
      <c r="G329" s="23" t="s">
        <v>31</v>
      </c>
      <c r="H329" s="24">
        <v>17.413</v>
      </c>
      <c r="I329" s="25">
        <v>0.19</v>
      </c>
      <c r="J329" s="25">
        <v>3.3</v>
      </c>
    </row>
    <row r="330" spans="1:10" ht="21" customHeight="1">
      <c r="A330" s="21" t="s">
        <v>45</v>
      </c>
      <c r="B330" s="22" t="s">
        <v>287</v>
      </c>
      <c r="C330" s="21" t="s">
        <v>26</v>
      </c>
      <c r="D330" s="21" t="s">
        <v>288</v>
      </c>
      <c r="E330" s="257" t="s">
        <v>46</v>
      </c>
      <c r="F330" s="257"/>
      <c r="G330" s="23" t="s">
        <v>31</v>
      </c>
      <c r="H330" s="24">
        <v>0.42399999999999999</v>
      </c>
      <c r="I330" s="25">
        <v>26.12</v>
      </c>
      <c r="J330" s="25">
        <v>11.07</v>
      </c>
    </row>
    <row r="331" spans="1:10" ht="27.6">
      <c r="A331" s="26"/>
      <c r="B331" s="26"/>
      <c r="C331" s="26"/>
      <c r="D331" s="26"/>
      <c r="E331" s="26" t="s">
        <v>47</v>
      </c>
      <c r="F331" s="27">
        <v>16.2</v>
      </c>
      <c r="G331" s="26" t="s">
        <v>48</v>
      </c>
      <c r="H331" s="27">
        <v>0</v>
      </c>
      <c r="I331" s="26" t="s">
        <v>49</v>
      </c>
      <c r="J331" s="27">
        <v>16.2</v>
      </c>
    </row>
    <row r="332" spans="1:10" ht="15" customHeight="1" thickBot="1">
      <c r="A332" s="55"/>
      <c r="B332" s="55"/>
      <c r="C332" s="55"/>
      <c r="D332" s="55"/>
      <c r="E332" s="55" t="s">
        <v>50</v>
      </c>
      <c r="F332" s="54">
        <v>149.96</v>
      </c>
      <c r="G332" s="55"/>
      <c r="H332" s="255" t="s">
        <v>51</v>
      </c>
      <c r="I332" s="255"/>
      <c r="J332" s="54">
        <v>670.31000000000006</v>
      </c>
    </row>
    <row r="333" spans="1:10" ht="18" customHeight="1" thickTop="1">
      <c r="A333" s="40" t="s">
        <v>977</v>
      </c>
      <c r="B333" s="41" t="s">
        <v>16</v>
      </c>
      <c r="C333" s="40" t="s">
        <v>17</v>
      </c>
      <c r="D333" s="40" t="s">
        <v>6</v>
      </c>
      <c r="E333" s="253" t="s">
        <v>42</v>
      </c>
      <c r="F333" s="253"/>
      <c r="G333" s="42" t="s">
        <v>18</v>
      </c>
      <c r="H333" s="41" t="s">
        <v>19</v>
      </c>
      <c r="I333" s="41" t="s">
        <v>20</v>
      </c>
      <c r="J333" s="41" t="s">
        <v>7</v>
      </c>
    </row>
    <row r="334" spans="1:10" ht="21" customHeight="1">
      <c r="A334" s="69" t="s">
        <v>43</v>
      </c>
      <c r="B334" s="70" t="s">
        <v>978</v>
      </c>
      <c r="C334" s="69" t="s">
        <v>23</v>
      </c>
      <c r="D334" s="69" t="s">
        <v>979</v>
      </c>
      <c r="E334" s="250">
        <v>2007</v>
      </c>
      <c r="F334" s="250"/>
      <c r="G334" s="71" t="s">
        <v>24</v>
      </c>
      <c r="H334" s="72">
        <v>1</v>
      </c>
      <c r="I334" s="73">
        <v>17.77</v>
      </c>
      <c r="J334" s="73">
        <v>17.77</v>
      </c>
    </row>
    <row r="335" spans="1:10" ht="21" customHeight="1">
      <c r="A335" s="21" t="s">
        <v>45</v>
      </c>
      <c r="B335" s="22" t="s">
        <v>980</v>
      </c>
      <c r="C335" s="21" t="s">
        <v>981</v>
      </c>
      <c r="D335" s="21" t="s">
        <v>982</v>
      </c>
      <c r="E335" s="257" t="s">
        <v>905</v>
      </c>
      <c r="F335" s="257"/>
      <c r="G335" s="23" t="s">
        <v>56</v>
      </c>
      <c r="H335" s="24">
        <v>0.2</v>
      </c>
      <c r="I335" s="25">
        <v>21.23</v>
      </c>
      <c r="J335" s="25">
        <v>4.24</v>
      </c>
    </row>
    <row r="336" spans="1:10" ht="21" customHeight="1">
      <c r="A336" s="21" t="s">
        <v>45</v>
      </c>
      <c r="B336" s="22" t="s">
        <v>983</v>
      </c>
      <c r="C336" s="21" t="s">
        <v>981</v>
      </c>
      <c r="D336" s="21" t="s">
        <v>984</v>
      </c>
      <c r="E336" s="257" t="s">
        <v>905</v>
      </c>
      <c r="F336" s="257"/>
      <c r="G336" s="23" t="s">
        <v>56</v>
      </c>
      <c r="H336" s="24">
        <v>0.25</v>
      </c>
      <c r="I336" s="25">
        <v>15.76</v>
      </c>
      <c r="J336" s="25">
        <v>3.94</v>
      </c>
    </row>
    <row r="337" spans="1:10" ht="21" customHeight="1">
      <c r="A337" s="21" t="s">
        <v>45</v>
      </c>
      <c r="B337" s="22" t="s">
        <v>985</v>
      </c>
      <c r="C337" s="21" t="s">
        <v>981</v>
      </c>
      <c r="D337" s="21" t="s">
        <v>986</v>
      </c>
      <c r="E337" s="257" t="s">
        <v>46</v>
      </c>
      <c r="F337" s="257"/>
      <c r="G337" s="23" t="s">
        <v>24</v>
      </c>
      <c r="H337" s="24">
        <v>1</v>
      </c>
      <c r="I337" s="25">
        <v>9.59</v>
      </c>
      <c r="J337" s="25">
        <v>9.59</v>
      </c>
    </row>
    <row r="338" spans="1:10" ht="27.6">
      <c r="A338" s="26"/>
      <c r="B338" s="26"/>
      <c r="C338" s="26"/>
      <c r="D338" s="26"/>
      <c r="E338" s="26" t="s">
        <v>47</v>
      </c>
      <c r="F338" s="27">
        <v>8.23</v>
      </c>
      <c r="G338" s="26" t="s">
        <v>48</v>
      </c>
      <c r="H338" s="27">
        <v>0</v>
      </c>
      <c r="I338" s="26" t="s">
        <v>49</v>
      </c>
      <c r="J338" s="27">
        <v>8.23</v>
      </c>
    </row>
    <row r="339" spans="1:10" ht="15" customHeight="1" thickBot="1">
      <c r="A339" s="55"/>
      <c r="B339" s="55"/>
      <c r="C339" s="55"/>
      <c r="D339" s="55"/>
      <c r="E339" s="55" t="s">
        <v>50</v>
      </c>
      <c r="F339" s="54">
        <v>5.12</v>
      </c>
      <c r="G339" s="55"/>
      <c r="H339" s="255" t="s">
        <v>51</v>
      </c>
      <c r="I339" s="255"/>
      <c r="J339" s="54">
        <v>22.89</v>
      </c>
    </row>
    <row r="340" spans="1:10" ht="18" customHeight="1" thickTop="1">
      <c r="A340" s="40" t="s">
        <v>613</v>
      </c>
      <c r="B340" s="41" t="s">
        <v>16</v>
      </c>
      <c r="C340" s="40" t="s">
        <v>17</v>
      </c>
      <c r="D340" s="40" t="s">
        <v>6</v>
      </c>
      <c r="E340" s="253" t="s">
        <v>42</v>
      </c>
      <c r="F340" s="253"/>
      <c r="G340" s="42" t="s">
        <v>18</v>
      </c>
      <c r="H340" s="41" t="s">
        <v>19</v>
      </c>
      <c r="I340" s="41" t="s">
        <v>20</v>
      </c>
      <c r="J340" s="41" t="s">
        <v>7</v>
      </c>
    </row>
    <row r="341" spans="1:10" ht="27" customHeight="1">
      <c r="A341" s="69" t="s">
        <v>43</v>
      </c>
      <c r="B341" s="70" t="s">
        <v>987</v>
      </c>
      <c r="C341" s="69" t="s">
        <v>26</v>
      </c>
      <c r="D341" s="69" t="s">
        <v>988</v>
      </c>
      <c r="E341" s="250" t="s">
        <v>101</v>
      </c>
      <c r="F341" s="250"/>
      <c r="G341" s="71" t="s">
        <v>24</v>
      </c>
      <c r="H341" s="72">
        <v>1</v>
      </c>
      <c r="I341" s="73">
        <v>356.02</v>
      </c>
      <c r="J341" s="73">
        <v>356.02</v>
      </c>
    </row>
    <row r="342" spans="1:10" ht="27" customHeight="1">
      <c r="A342" s="28" t="s">
        <v>52</v>
      </c>
      <c r="B342" s="29" t="s">
        <v>53</v>
      </c>
      <c r="C342" s="28" t="s">
        <v>26</v>
      </c>
      <c r="D342" s="28" t="s">
        <v>54</v>
      </c>
      <c r="E342" s="254" t="s">
        <v>55</v>
      </c>
      <c r="F342" s="254"/>
      <c r="G342" s="30" t="s">
        <v>56</v>
      </c>
      <c r="H342" s="31">
        <v>0.5</v>
      </c>
      <c r="I342" s="32">
        <v>19.11</v>
      </c>
      <c r="J342" s="32">
        <v>9.5500000000000007</v>
      </c>
    </row>
    <row r="343" spans="1:10" ht="27" customHeight="1">
      <c r="A343" s="28" t="s">
        <v>52</v>
      </c>
      <c r="B343" s="29" t="s">
        <v>285</v>
      </c>
      <c r="C343" s="28" t="s">
        <v>26</v>
      </c>
      <c r="D343" s="28" t="s">
        <v>286</v>
      </c>
      <c r="E343" s="254" t="s">
        <v>55</v>
      </c>
      <c r="F343" s="254"/>
      <c r="G343" s="30" t="s">
        <v>56</v>
      </c>
      <c r="H343" s="31">
        <v>0.5</v>
      </c>
      <c r="I343" s="32">
        <v>23.48</v>
      </c>
      <c r="J343" s="32">
        <v>11.74</v>
      </c>
    </row>
    <row r="344" spans="1:10" ht="21" customHeight="1">
      <c r="A344" s="21" t="s">
        <v>45</v>
      </c>
      <c r="B344" s="22" t="s">
        <v>989</v>
      </c>
      <c r="C344" s="21" t="s">
        <v>26</v>
      </c>
      <c r="D344" s="21" t="s">
        <v>990</v>
      </c>
      <c r="E344" s="257" t="s">
        <v>46</v>
      </c>
      <c r="F344" s="257"/>
      <c r="G344" s="23" t="s">
        <v>59</v>
      </c>
      <c r="H344" s="24">
        <v>1.5</v>
      </c>
      <c r="I344" s="25">
        <v>10.19</v>
      </c>
      <c r="J344" s="25">
        <v>15.28</v>
      </c>
    </row>
    <row r="345" spans="1:10" ht="21" customHeight="1">
      <c r="A345" s="21" t="s">
        <v>45</v>
      </c>
      <c r="B345" s="22" t="s">
        <v>991</v>
      </c>
      <c r="C345" s="21" t="s">
        <v>26</v>
      </c>
      <c r="D345" s="21" t="s">
        <v>992</v>
      </c>
      <c r="E345" s="257" t="s">
        <v>46</v>
      </c>
      <c r="F345" s="257"/>
      <c r="G345" s="23" t="s">
        <v>24</v>
      </c>
      <c r="H345" s="24">
        <v>1</v>
      </c>
      <c r="I345" s="25">
        <v>319.45</v>
      </c>
      <c r="J345" s="25">
        <v>319.45</v>
      </c>
    </row>
    <row r="346" spans="1:10" ht="27.6">
      <c r="A346" s="26"/>
      <c r="B346" s="26"/>
      <c r="C346" s="26"/>
      <c r="D346" s="26"/>
      <c r="E346" s="26" t="s">
        <v>47</v>
      </c>
      <c r="F346" s="27">
        <v>14.07</v>
      </c>
      <c r="G346" s="26" t="s">
        <v>48</v>
      </c>
      <c r="H346" s="27">
        <v>0</v>
      </c>
      <c r="I346" s="26" t="s">
        <v>49</v>
      </c>
      <c r="J346" s="27">
        <v>14.07</v>
      </c>
    </row>
    <row r="347" spans="1:10" ht="15" customHeight="1" thickBot="1">
      <c r="A347" s="55"/>
      <c r="B347" s="55"/>
      <c r="C347" s="55"/>
      <c r="D347" s="55"/>
      <c r="E347" s="55" t="s">
        <v>50</v>
      </c>
      <c r="F347" s="54">
        <v>102.6</v>
      </c>
      <c r="G347" s="55"/>
      <c r="H347" s="255" t="s">
        <v>51</v>
      </c>
      <c r="I347" s="255"/>
      <c r="J347" s="54">
        <v>458.62</v>
      </c>
    </row>
    <row r="348" spans="1:10" ht="18" customHeight="1" thickTop="1">
      <c r="A348" s="40" t="s">
        <v>993</v>
      </c>
      <c r="B348" s="41" t="s">
        <v>16</v>
      </c>
      <c r="C348" s="40" t="s">
        <v>17</v>
      </c>
      <c r="D348" s="40" t="s">
        <v>6</v>
      </c>
      <c r="E348" s="253" t="s">
        <v>42</v>
      </c>
      <c r="F348" s="253"/>
      <c r="G348" s="42" t="s">
        <v>18</v>
      </c>
      <c r="H348" s="41" t="s">
        <v>19</v>
      </c>
      <c r="I348" s="41" t="s">
        <v>20</v>
      </c>
      <c r="J348" s="41" t="s">
        <v>7</v>
      </c>
    </row>
    <row r="349" spans="1:10" ht="27" customHeight="1">
      <c r="A349" s="69" t="s">
        <v>43</v>
      </c>
      <c r="B349" s="70" t="s">
        <v>614</v>
      </c>
      <c r="C349" s="69" t="s">
        <v>26</v>
      </c>
      <c r="D349" s="69" t="s">
        <v>994</v>
      </c>
      <c r="E349" s="250" t="s">
        <v>101</v>
      </c>
      <c r="F349" s="250"/>
      <c r="G349" s="71" t="s">
        <v>24</v>
      </c>
      <c r="H349" s="72">
        <v>1</v>
      </c>
      <c r="I349" s="73">
        <v>544.75</v>
      </c>
      <c r="J349" s="73">
        <v>544.75</v>
      </c>
    </row>
    <row r="350" spans="1:10" ht="27" customHeight="1">
      <c r="A350" s="28" t="s">
        <v>52</v>
      </c>
      <c r="B350" s="29" t="s">
        <v>53</v>
      </c>
      <c r="C350" s="28" t="s">
        <v>26</v>
      </c>
      <c r="D350" s="28" t="s">
        <v>54</v>
      </c>
      <c r="E350" s="254" t="s">
        <v>55</v>
      </c>
      <c r="F350" s="254"/>
      <c r="G350" s="30" t="s">
        <v>56</v>
      </c>
      <c r="H350" s="31">
        <v>0.4</v>
      </c>
      <c r="I350" s="32">
        <v>19.11</v>
      </c>
      <c r="J350" s="32">
        <v>7.64</v>
      </c>
    </row>
    <row r="351" spans="1:10" ht="27" customHeight="1">
      <c r="A351" s="28" t="s">
        <v>52</v>
      </c>
      <c r="B351" s="29" t="s">
        <v>285</v>
      </c>
      <c r="C351" s="28" t="s">
        <v>26</v>
      </c>
      <c r="D351" s="28" t="s">
        <v>286</v>
      </c>
      <c r="E351" s="254" t="s">
        <v>55</v>
      </c>
      <c r="F351" s="254"/>
      <c r="G351" s="30" t="s">
        <v>56</v>
      </c>
      <c r="H351" s="31">
        <v>2</v>
      </c>
      <c r="I351" s="32">
        <v>23.48</v>
      </c>
      <c r="J351" s="32">
        <v>46.96</v>
      </c>
    </row>
    <row r="352" spans="1:10" ht="27" customHeight="1">
      <c r="A352" s="21" t="s">
        <v>45</v>
      </c>
      <c r="B352" s="22" t="s">
        <v>747</v>
      </c>
      <c r="C352" s="21" t="s">
        <v>26</v>
      </c>
      <c r="D352" s="21" t="s">
        <v>748</v>
      </c>
      <c r="E352" s="257" t="s">
        <v>46</v>
      </c>
      <c r="F352" s="257"/>
      <c r="G352" s="23" t="s">
        <v>31</v>
      </c>
      <c r="H352" s="24">
        <v>4</v>
      </c>
      <c r="I352" s="25">
        <v>7.78</v>
      </c>
      <c r="J352" s="25">
        <v>31.12</v>
      </c>
    </row>
    <row r="353" spans="1:10" ht="21" customHeight="1">
      <c r="A353" s="21" t="s">
        <v>45</v>
      </c>
      <c r="B353" s="22" t="s">
        <v>514</v>
      </c>
      <c r="C353" s="21" t="s">
        <v>26</v>
      </c>
      <c r="D353" s="21" t="s">
        <v>515</v>
      </c>
      <c r="E353" s="257" t="s">
        <v>46</v>
      </c>
      <c r="F353" s="257"/>
      <c r="G353" s="23" t="s">
        <v>24</v>
      </c>
      <c r="H353" s="24">
        <v>1</v>
      </c>
      <c r="I353" s="25">
        <v>459.03</v>
      </c>
      <c r="J353" s="25">
        <v>459.03</v>
      </c>
    </row>
    <row r="354" spans="1:10" ht="27.6">
      <c r="A354" s="26"/>
      <c r="B354" s="26"/>
      <c r="C354" s="26"/>
      <c r="D354" s="26"/>
      <c r="E354" s="26" t="s">
        <v>47</v>
      </c>
      <c r="F354" s="27">
        <v>37.159999999999997</v>
      </c>
      <c r="G354" s="26" t="s">
        <v>48</v>
      </c>
      <c r="H354" s="27">
        <v>0</v>
      </c>
      <c r="I354" s="26" t="s">
        <v>49</v>
      </c>
      <c r="J354" s="27">
        <v>37.159999999999997</v>
      </c>
    </row>
    <row r="355" spans="1:10" ht="15" customHeight="1" thickBot="1">
      <c r="A355" s="55"/>
      <c r="B355" s="55"/>
      <c r="C355" s="55"/>
      <c r="D355" s="55"/>
      <c r="E355" s="55" t="s">
        <v>50</v>
      </c>
      <c r="F355" s="54">
        <v>156.99</v>
      </c>
      <c r="G355" s="55"/>
      <c r="H355" s="255" t="s">
        <v>51</v>
      </c>
      <c r="I355" s="255"/>
      <c r="J355" s="54">
        <v>701.74</v>
      </c>
    </row>
    <row r="356" spans="1:10" ht="18" customHeight="1" thickTop="1">
      <c r="A356" s="40" t="s">
        <v>366</v>
      </c>
      <c r="B356" s="41" t="s">
        <v>16</v>
      </c>
      <c r="C356" s="40" t="s">
        <v>17</v>
      </c>
      <c r="D356" s="40" t="s">
        <v>6</v>
      </c>
      <c r="E356" s="253" t="s">
        <v>42</v>
      </c>
      <c r="F356" s="253"/>
      <c r="G356" s="42" t="s">
        <v>18</v>
      </c>
      <c r="H356" s="41" t="s">
        <v>19</v>
      </c>
      <c r="I356" s="41" t="s">
        <v>20</v>
      </c>
      <c r="J356" s="41" t="s">
        <v>7</v>
      </c>
    </row>
    <row r="357" spans="1:10" ht="27" customHeight="1">
      <c r="A357" s="69" t="s">
        <v>43</v>
      </c>
      <c r="B357" s="70" t="s">
        <v>995</v>
      </c>
      <c r="C357" s="69" t="s">
        <v>26</v>
      </c>
      <c r="D357" s="69" t="s">
        <v>996</v>
      </c>
      <c r="E357" s="250" t="s">
        <v>267</v>
      </c>
      <c r="F357" s="250"/>
      <c r="G357" s="71" t="s">
        <v>31</v>
      </c>
      <c r="H357" s="72">
        <v>1</v>
      </c>
      <c r="I357" s="73">
        <v>2090.7200000000003</v>
      </c>
      <c r="J357" s="73">
        <v>2090.7199999999998</v>
      </c>
    </row>
    <row r="358" spans="1:10" ht="27" customHeight="1">
      <c r="A358" s="28" t="s">
        <v>52</v>
      </c>
      <c r="B358" s="29" t="s">
        <v>72</v>
      </c>
      <c r="C358" s="28" t="s">
        <v>26</v>
      </c>
      <c r="D358" s="28" t="s">
        <v>73</v>
      </c>
      <c r="E358" s="254" t="s">
        <v>55</v>
      </c>
      <c r="F358" s="254"/>
      <c r="G358" s="30" t="s">
        <v>56</v>
      </c>
      <c r="H358" s="31">
        <v>4.3230000000000004</v>
      </c>
      <c r="I358" s="32">
        <v>19.440000000000001</v>
      </c>
      <c r="J358" s="32">
        <v>84.03</v>
      </c>
    </row>
    <row r="359" spans="1:10" ht="27" customHeight="1">
      <c r="A359" s="28" t="s">
        <v>52</v>
      </c>
      <c r="B359" s="29" t="s">
        <v>76</v>
      </c>
      <c r="C359" s="28" t="s">
        <v>26</v>
      </c>
      <c r="D359" s="28" t="s">
        <v>77</v>
      </c>
      <c r="E359" s="254" t="s">
        <v>55</v>
      </c>
      <c r="F359" s="254"/>
      <c r="G359" s="30" t="s">
        <v>56</v>
      </c>
      <c r="H359" s="31">
        <v>18.734999999999999</v>
      </c>
      <c r="I359" s="32">
        <v>23.48</v>
      </c>
      <c r="J359" s="32">
        <v>439.89</v>
      </c>
    </row>
    <row r="360" spans="1:10" ht="27" customHeight="1">
      <c r="A360" s="28" t="s">
        <v>52</v>
      </c>
      <c r="B360" s="29" t="s">
        <v>997</v>
      </c>
      <c r="C360" s="28" t="s">
        <v>26</v>
      </c>
      <c r="D360" s="28" t="s">
        <v>998</v>
      </c>
      <c r="E360" s="254" t="s">
        <v>267</v>
      </c>
      <c r="F360" s="254"/>
      <c r="G360" s="30" t="s">
        <v>31</v>
      </c>
      <c r="H360" s="31">
        <v>1</v>
      </c>
      <c r="I360" s="32">
        <v>544.77</v>
      </c>
      <c r="J360" s="32">
        <v>544.77</v>
      </c>
    </row>
    <row r="361" spans="1:10" ht="27" customHeight="1">
      <c r="A361" s="21" t="s">
        <v>45</v>
      </c>
      <c r="B361" s="22" t="s">
        <v>999</v>
      </c>
      <c r="C361" s="21" t="s">
        <v>26</v>
      </c>
      <c r="D361" s="21" t="s">
        <v>1000</v>
      </c>
      <c r="E361" s="257" t="s">
        <v>46</v>
      </c>
      <c r="F361" s="257"/>
      <c r="G361" s="23" t="s">
        <v>31</v>
      </c>
      <c r="H361" s="24">
        <v>4</v>
      </c>
      <c r="I361" s="25">
        <v>21.77</v>
      </c>
      <c r="J361" s="25">
        <v>87.08</v>
      </c>
    </row>
    <row r="362" spans="1:10" ht="27" customHeight="1">
      <c r="A362" s="21" t="s">
        <v>45</v>
      </c>
      <c r="B362" s="22" t="s">
        <v>1001</v>
      </c>
      <c r="C362" s="21" t="s">
        <v>26</v>
      </c>
      <c r="D362" s="21" t="s">
        <v>1002</v>
      </c>
      <c r="E362" s="257" t="s">
        <v>46</v>
      </c>
      <c r="F362" s="257"/>
      <c r="G362" s="23" t="s">
        <v>30</v>
      </c>
      <c r="H362" s="24">
        <v>6</v>
      </c>
      <c r="I362" s="25">
        <v>19.78</v>
      </c>
      <c r="J362" s="25">
        <v>118.68</v>
      </c>
    </row>
    <row r="363" spans="1:10" ht="27" customHeight="1">
      <c r="A363" s="21" t="s">
        <v>45</v>
      </c>
      <c r="B363" s="22" t="s">
        <v>1003</v>
      </c>
      <c r="C363" s="21" t="s">
        <v>26</v>
      </c>
      <c r="D363" s="21" t="s">
        <v>1004</v>
      </c>
      <c r="E363" s="257" t="s">
        <v>46</v>
      </c>
      <c r="F363" s="257"/>
      <c r="G363" s="23" t="s">
        <v>30</v>
      </c>
      <c r="H363" s="24">
        <v>4</v>
      </c>
      <c r="I363" s="25">
        <v>4.6900000000000004</v>
      </c>
      <c r="J363" s="25">
        <v>18.760000000000002</v>
      </c>
    </row>
    <row r="364" spans="1:10" ht="27" customHeight="1">
      <c r="A364" s="21" t="s">
        <v>45</v>
      </c>
      <c r="B364" s="22" t="s">
        <v>516</v>
      </c>
      <c r="C364" s="21" t="s">
        <v>26</v>
      </c>
      <c r="D364" s="21" t="s">
        <v>517</v>
      </c>
      <c r="E364" s="257" t="s">
        <v>46</v>
      </c>
      <c r="F364" s="257"/>
      <c r="G364" s="23" t="s">
        <v>30</v>
      </c>
      <c r="H364" s="24">
        <v>10</v>
      </c>
      <c r="I364" s="25">
        <v>26.29</v>
      </c>
      <c r="J364" s="25">
        <v>262.89999999999998</v>
      </c>
    </row>
    <row r="365" spans="1:10" ht="27" customHeight="1">
      <c r="A365" s="21" t="s">
        <v>45</v>
      </c>
      <c r="B365" s="22" t="s">
        <v>749</v>
      </c>
      <c r="C365" s="21" t="s">
        <v>26</v>
      </c>
      <c r="D365" s="21" t="s">
        <v>750</v>
      </c>
      <c r="E365" s="257" t="s">
        <v>46</v>
      </c>
      <c r="F365" s="257"/>
      <c r="G365" s="23" t="s">
        <v>30</v>
      </c>
      <c r="H365" s="24">
        <v>9</v>
      </c>
      <c r="I365" s="25">
        <v>32.85</v>
      </c>
      <c r="J365" s="25">
        <v>295.64999999999998</v>
      </c>
    </row>
    <row r="366" spans="1:10" ht="27" customHeight="1">
      <c r="A366" s="21" t="s">
        <v>45</v>
      </c>
      <c r="B366" s="22" t="s">
        <v>268</v>
      </c>
      <c r="C366" s="21" t="s">
        <v>26</v>
      </c>
      <c r="D366" s="21" t="s">
        <v>722</v>
      </c>
      <c r="E366" s="257" t="s">
        <v>46</v>
      </c>
      <c r="F366" s="257"/>
      <c r="G366" s="23" t="s">
        <v>30</v>
      </c>
      <c r="H366" s="24">
        <v>3</v>
      </c>
      <c r="I366" s="25">
        <v>17.559999999999999</v>
      </c>
      <c r="J366" s="25">
        <v>52.68</v>
      </c>
    </row>
    <row r="367" spans="1:10" ht="27" customHeight="1">
      <c r="A367" s="21" t="s">
        <v>45</v>
      </c>
      <c r="B367" s="22" t="s">
        <v>1005</v>
      </c>
      <c r="C367" s="21" t="s">
        <v>26</v>
      </c>
      <c r="D367" s="21" t="s">
        <v>1006</v>
      </c>
      <c r="E367" s="257" t="s">
        <v>46</v>
      </c>
      <c r="F367" s="257"/>
      <c r="G367" s="23" t="s">
        <v>31</v>
      </c>
      <c r="H367" s="24">
        <v>1</v>
      </c>
      <c r="I367" s="25">
        <v>35.15</v>
      </c>
      <c r="J367" s="25">
        <v>35.15</v>
      </c>
    </row>
    <row r="368" spans="1:10" ht="21" customHeight="1">
      <c r="A368" s="21" t="s">
        <v>45</v>
      </c>
      <c r="B368" s="22" t="s">
        <v>753</v>
      </c>
      <c r="C368" s="21" t="s">
        <v>26</v>
      </c>
      <c r="D368" s="21" t="s">
        <v>754</v>
      </c>
      <c r="E368" s="257" t="s">
        <v>46</v>
      </c>
      <c r="F368" s="257"/>
      <c r="G368" s="23" t="s">
        <v>59</v>
      </c>
      <c r="H368" s="24">
        <v>2.4</v>
      </c>
      <c r="I368" s="25">
        <v>23.43</v>
      </c>
      <c r="J368" s="25">
        <v>56.23</v>
      </c>
    </row>
    <row r="369" spans="1:10" ht="27" customHeight="1">
      <c r="A369" s="21" t="s">
        <v>45</v>
      </c>
      <c r="B369" s="22" t="s">
        <v>1007</v>
      </c>
      <c r="C369" s="21" t="s">
        <v>26</v>
      </c>
      <c r="D369" s="21" t="s">
        <v>1008</v>
      </c>
      <c r="E369" s="257" t="s">
        <v>46</v>
      </c>
      <c r="F369" s="257"/>
      <c r="G369" s="23" t="s">
        <v>1009</v>
      </c>
      <c r="H369" s="24">
        <v>1</v>
      </c>
      <c r="I369" s="25">
        <v>94.9</v>
      </c>
      <c r="J369" s="25">
        <v>94.9</v>
      </c>
    </row>
    <row r="370" spans="1:10" ht="27.6">
      <c r="A370" s="26"/>
      <c r="B370" s="26"/>
      <c r="C370" s="26"/>
      <c r="D370" s="26"/>
      <c r="E370" s="26" t="s">
        <v>47</v>
      </c>
      <c r="F370" s="27">
        <v>514.91999999999996</v>
      </c>
      <c r="G370" s="26" t="s">
        <v>48</v>
      </c>
      <c r="H370" s="27">
        <v>0</v>
      </c>
      <c r="I370" s="26" t="s">
        <v>49</v>
      </c>
      <c r="J370" s="27">
        <v>514.91999999999996</v>
      </c>
    </row>
    <row r="371" spans="1:10" ht="15" customHeight="1" thickBot="1">
      <c r="A371" s="55"/>
      <c r="B371" s="55"/>
      <c r="C371" s="55"/>
      <c r="D371" s="55"/>
      <c r="E371" s="55" t="s">
        <v>50</v>
      </c>
      <c r="F371" s="54">
        <v>602.54</v>
      </c>
      <c r="G371" s="55"/>
      <c r="H371" s="255" t="s">
        <v>51</v>
      </c>
      <c r="I371" s="255"/>
      <c r="J371" s="54">
        <v>2693.2599999999998</v>
      </c>
    </row>
    <row r="372" spans="1:10" ht="18" customHeight="1" thickTop="1">
      <c r="A372" s="40" t="s">
        <v>367</v>
      </c>
      <c r="B372" s="41" t="s">
        <v>16</v>
      </c>
      <c r="C372" s="40" t="s">
        <v>17</v>
      </c>
      <c r="D372" s="40" t="s">
        <v>6</v>
      </c>
      <c r="E372" s="253" t="s">
        <v>42</v>
      </c>
      <c r="F372" s="253"/>
      <c r="G372" s="42" t="s">
        <v>18</v>
      </c>
      <c r="H372" s="41" t="s">
        <v>19</v>
      </c>
      <c r="I372" s="41" t="s">
        <v>20</v>
      </c>
      <c r="J372" s="41" t="s">
        <v>7</v>
      </c>
    </row>
    <row r="373" spans="1:10" ht="27" customHeight="1">
      <c r="A373" s="69" t="s">
        <v>43</v>
      </c>
      <c r="B373" s="70" t="s">
        <v>1010</v>
      </c>
      <c r="C373" s="69" t="s">
        <v>26</v>
      </c>
      <c r="D373" s="69" t="s">
        <v>1011</v>
      </c>
      <c r="E373" s="250" t="s">
        <v>267</v>
      </c>
      <c r="F373" s="250"/>
      <c r="G373" s="71" t="s">
        <v>31</v>
      </c>
      <c r="H373" s="72">
        <v>1</v>
      </c>
      <c r="I373" s="73">
        <v>1703.1500000000003</v>
      </c>
      <c r="J373" s="73">
        <v>1703.15</v>
      </c>
    </row>
    <row r="374" spans="1:10" ht="27" customHeight="1">
      <c r="A374" s="28" t="s">
        <v>52</v>
      </c>
      <c r="B374" s="29" t="s">
        <v>72</v>
      </c>
      <c r="C374" s="28" t="s">
        <v>26</v>
      </c>
      <c r="D374" s="28" t="s">
        <v>73</v>
      </c>
      <c r="E374" s="254" t="s">
        <v>55</v>
      </c>
      <c r="F374" s="254"/>
      <c r="G374" s="30" t="s">
        <v>56</v>
      </c>
      <c r="H374" s="31">
        <v>4.3230000000000004</v>
      </c>
      <c r="I374" s="32">
        <v>19.440000000000001</v>
      </c>
      <c r="J374" s="32">
        <v>84.03</v>
      </c>
    </row>
    <row r="375" spans="1:10" ht="27" customHeight="1">
      <c r="A375" s="28" t="s">
        <v>52</v>
      </c>
      <c r="B375" s="29" t="s">
        <v>76</v>
      </c>
      <c r="C375" s="28" t="s">
        <v>26</v>
      </c>
      <c r="D375" s="28" t="s">
        <v>77</v>
      </c>
      <c r="E375" s="254" t="s">
        <v>55</v>
      </c>
      <c r="F375" s="254"/>
      <c r="G375" s="30" t="s">
        <v>56</v>
      </c>
      <c r="H375" s="31">
        <v>18.734999999999999</v>
      </c>
      <c r="I375" s="32">
        <v>23.48</v>
      </c>
      <c r="J375" s="32">
        <v>439.89</v>
      </c>
    </row>
    <row r="376" spans="1:10" ht="27" customHeight="1">
      <c r="A376" s="28" t="s">
        <v>52</v>
      </c>
      <c r="B376" s="29" t="s">
        <v>1012</v>
      </c>
      <c r="C376" s="28" t="s">
        <v>26</v>
      </c>
      <c r="D376" s="28" t="s">
        <v>1013</v>
      </c>
      <c r="E376" s="254" t="s">
        <v>267</v>
      </c>
      <c r="F376" s="254"/>
      <c r="G376" s="30" t="s">
        <v>31</v>
      </c>
      <c r="H376" s="31">
        <v>1</v>
      </c>
      <c r="I376" s="32">
        <v>490.57</v>
      </c>
      <c r="J376" s="32">
        <v>490.57</v>
      </c>
    </row>
    <row r="377" spans="1:10" ht="27" customHeight="1">
      <c r="A377" s="21" t="s">
        <v>45</v>
      </c>
      <c r="B377" s="22" t="s">
        <v>1001</v>
      </c>
      <c r="C377" s="21" t="s">
        <v>26</v>
      </c>
      <c r="D377" s="21" t="s">
        <v>1002</v>
      </c>
      <c r="E377" s="257" t="s">
        <v>46</v>
      </c>
      <c r="F377" s="257"/>
      <c r="G377" s="23" t="s">
        <v>30</v>
      </c>
      <c r="H377" s="24">
        <v>6</v>
      </c>
      <c r="I377" s="25">
        <v>19.78</v>
      </c>
      <c r="J377" s="25">
        <v>118.68</v>
      </c>
    </row>
    <row r="378" spans="1:10" ht="27" customHeight="1">
      <c r="A378" s="21" t="s">
        <v>45</v>
      </c>
      <c r="B378" s="22" t="s">
        <v>1003</v>
      </c>
      <c r="C378" s="21" t="s">
        <v>26</v>
      </c>
      <c r="D378" s="21" t="s">
        <v>1004</v>
      </c>
      <c r="E378" s="257" t="s">
        <v>46</v>
      </c>
      <c r="F378" s="257"/>
      <c r="G378" s="23" t="s">
        <v>30</v>
      </c>
      <c r="H378" s="24">
        <v>3.5</v>
      </c>
      <c r="I378" s="25">
        <v>4.6900000000000004</v>
      </c>
      <c r="J378" s="25">
        <v>16.41</v>
      </c>
    </row>
    <row r="379" spans="1:10" ht="27" customHeight="1">
      <c r="A379" s="21" t="s">
        <v>45</v>
      </c>
      <c r="B379" s="22" t="s">
        <v>516</v>
      </c>
      <c r="C379" s="21" t="s">
        <v>26</v>
      </c>
      <c r="D379" s="21" t="s">
        <v>517</v>
      </c>
      <c r="E379" s="257" t="s">
        <v>46</v>
      </c>
      <c r="F379" s="257"/>
      <c r="G379" s="23" t="s">
        <v>30</v>
      </c>
      <c r="H379" s="24">
        <v>16</v>
      </c>
      <c r="I379" s="25">
        <v>26.29</v>
      </c>
      <c r="J379" s="25">
        <v>420.64</v>
      </c>
    </row>
    <row r="380" spans="1:10" ht="27" customHeight="1">
      <c r="A380" s="21" t="s">
        <v>45</v>
      </c>
      <c r="B380" s="22" t="s">
        <v>268</v>
      </c>
      <c r="C380" s="21" t="s">
        <v>26</v>
      </c>
      <c r="D380" s="21" t="s">
        <v>722</v>
      </c>
      <c r="E380" s="257" t="s">
        <v>46</v>
      </c>
      <c r="F380" s="257"/>
      <c r="G380" s="23" t="s">
        <v>30</v>
      </c>
      <c r="H380" s="24">
        <v>3</v>
      </c>
      <c r="I380" s="25">
        <v>17.559999999999999</v>
      </c>
      <c r="J380" s="25">
        <v>52.68</v>
      </c>
    </row>
    <row r="381" spans="1:10" ht="27" customHeight="1">
      <c r="A381" s="21" t="s">
        <v>45</v>
      </c>
      <c r="B381" s="22" t="s">
        <v>1005</v>
      </c>
      <c r="C381" s="21" t="s">
        <v>26</v>
      </c>
      <c r="D381" s="21" t="s">
        <v>1006</v>
      </c>
      <c r="E381" s="257" t="s">
        <v>46</v>
      </c>
      <c r="F381" s="257"/>
      <c r="G381" s="23" t="s">
        <v>31</v>
      </c>
      <c r="H381" s="24">
        <v>1</v>
      </c>
      <c r="I381" s="25">
        <v>35.15</v>
      </c>
      <c r="J381" s="25">
        <v>35.15</v>
      </c>
    </row>
    <row r="382" spans="1:10" ht="21" customHeight="1">
      <c r="A382" s="21" t="s">
        <v>45</v>
      </c>
      <c r="B382" s="22" t="s">
        <v>753</v>
      </c>
      <c r="C382" s="21" t="s">
        <v>26</v>
      </c>
      <c r="D382" s="21" t="s">
        <v>754</v>
      </c>
      <c r="E382" s="257" t="s">
        <v>46</v>
      </c>
      <c r="F382" s="257"/>
      <c r="G382" s="23" t="s">
        <v>59</v>
      </c>
      <c r="H382" s="24">
        <v>1.925</v>
      </c>
      <c r="I382" s="25">
        <v>23.43</v>
      </c>
      <c r="J382" s="25">
        <v>45.1</v>
      </c>
    </row>
    <row r="383" spans="1:10" ht="27.6">
      <c r="A383" s="26"/>
      <c r="B383" s="26"/>
      <c r="C383" s="26"/>
      <c r="D383" s="26"/>
      <c r="E383" s="26" t="s">
        <v>47</v>
      </c>
      <c r="F383" s="27">
        <v>477.7</v>
      </c>
      <c r="G383" s="26" t="s">
        <v>48</v>
      </c>
      <c r="H383" s="27">
        <v>0</v>
      </c>
      <c r="I383" s="26" t="s">
        <v>49</v>
      </c>
      <c r="J383" s="27">
        <v>477.7</v>
      </c>
    </row>
    <row r="384" spans="1:10" ht="15" customHeight="1" thickBot="1">
      <c r="A384" s="55"/>
      <c r="B384" s="55"/>
      <c r="C384" s="55"/>
      <c r="D384" s="55"/>
      <c r="E384" s="55" t="s">
        <v>50</v>
      </c>
      <c r="F384" s="54">
        <v>490.84</v>
      </c>
      <c r="G384" s="55"/>
      <c r="H384" s="255" t="s">
        <v>51</v>
      </c>
      <c r="I384" s="255"/>
      <c r="J384" s="54">
        <v>2193.9900000000002</v>
      </c>
    </row>
    <row r="385" spans="1:10" ht="18" customHeight="1" thickTop="1">
      <c r="A385" s="40" t="s">
        <v>369</v>
      </c>
      <c r="B385" s="41" t="s">
        <v>16</v>
      </c>
      <c r="C385" s="40" t="s">
        <v>17</v>
      </c>
      <c r="D385" s="40" t="s">
        <v>6</v>
      </c>
      <c r="E385" s="253" t="s">
        <v>42</v>
      </c>
      <c r="F385" s="253"/>
      <c r="G385" s="42" t="s">
        <v>18</v>
      </c>
      <c r="H385" s="41" t="s">
        <v>19</v>
      </c>
      <c r="I385" s="41" t="s">
        <v>20</v>
      </c>
      <c r="J385" s="41" t="s">
        <v>7</v>
      </c>
    </row>
    <row r="386" spans="1:10" ht="27" customHeight="1">
      <c r="A386" s="69" t="s">
        <v>43</v>
      </c>
      <c r="B386" s="70" t="s">
        <v>1014</v>
      </c>
      <c r="C386" s="69" t="s">
        <v>26</v>
      </c>
      <c r="D386" s="69" t="s">
        <v>1015</v>
      </c>
      <c r="E386" s="250" t="s">
        <v>267</v>
      </c>
      <c r="F386" s="250"/>
      <c r="G386" s="71" t="s">
        <v>31</v>
      </c>
      <c r="H386" s="72">
        <v>1</v>
      </c>
      <c r="I386" s="73">
        <v>1368.6900000000003</v>
      </c>
      <c r="J386" s="73">
        <v>1368.69</v>
      </c>
    </row>
    <row r="387" spans="1:10" ht="27" customHeight="1">
      <c r="A387" s="28" t="s">
        <v>52</v>
      </c>
      <c r="B387" s="29" t="s">
        <v>72</v>
      </c>
      <c r="C387" s="28" t="s">
        <v>26</v>
      </c>
      <c r="D387" s="28" t="s">
        <v>73</v>
      </c>
      <c r="E387" s="254" t="s">
        <v>55</v>
      </c>
      <c r="F387" s="254"/>
      <c r="G387" s="30" t="s">
        <v>56</v>
      </c>
      <c r="H387" s="31">
        <v>2.5939999999999999</v>
      </c>
      <c r="I387" s="32">
        <v>19.440000000000001</v>
      </c>
      <c r="J387" s="32">
        <v>50.42</v>
      </c>
    </row>
    <row r="388" spans="1:10" ht="27" customHeight="1">
      <c r="A388" s="28" t="s">
        <v>52</v>
      </c>
      <c r="B388" s="29" t="s">
        <v>76</v>
      </c>
      <c r="C388" s="28" t="s">
        <v>26</v>
      </c>
      <c r="D388" s="28" t="s">
        <v>77</v>
      </c>
      <c r="E388" s="254" t="s">
        <v>55</v>
      </c>
      <c r="F388" s="254"/>
      <c r="G388" s="30" t="s">
        <v>56</v>
      </c>
      <c r="H388" s="31">
        <v>11.241</v>
      </c>
      <c r="I388" s="32">
        <v>23.48</v>
      </c>
      <c r="J388" s="32">
        <v>263.93</v>
      </c>
    </row>
    <row r="389" spans="1:10" ht="40.5" customHeight="1">
      <c r="A389" s="28" t="s">
        <v>52</v>
      </c>
      <c r="B389" s="29" t="s">
        <v>1012</v>
      </c>
      <c r="C389" s="28" t="s">
        <v>26</v>
      </c>
      <c r="D389" s="28" t="s">
        <v>1013</v>
      </c>
      <c r="E389" s="254" t="s">
        <v>267</v>
      </c>
      <c r="F389" s="254"/>
      <c r="G389" s="30" t="s">
        <v>31</v>
      </c>
      <c r="H389" s="31">
        <v>1</v>
      </c>
      <c r="I389" s="32">
        <v>490.57</v>
      </c>
      <c r="J389" s="32">
        <v>490.57</v>
      </c>
    </row>
    <row r="390" spans="1:10" ht="27" customHeight="1">
      <c r="A390" s="21" t="s">
        <v>45</v>
      </c>
      <c r="B390" s="22" t="s">
        <v>1001</v>
      </c>
      <c r="C390" s="21" t="s">
        <v>26</v>
      </c>
      <c r="D390" s="21" t="s">
        <v>1002</v>
      </c>
      <c r="E390" s="257" t="s">
        <v>46</v>
      </c>
      <c r="F390" s="257"/>
      <c r="G390" s="23" t="s">
        <v>30</v>
      </c>
      <c r="H390" s="24">
        <v>3.5</v>
      </c>
      <c r="I390" s="25">
        <v>19.78</v>
      </c>
      <c r="J390" s="25">
        <v>69.23</v>
      </c>
    </row>
    <row r="391" spans="1:10" ht="27" customHeight="1">
      <c r="A391" s="21" t="s">
        <v>45</v>
      </c>
      <c r="B391" s="22" t="s">
        <v>516</v>
      </c>
      <c r="C391" s="21" t="s">
        <v>26</v>
      </c>
      <c r="D391" s="21" t="s">
        <v>517</v>
      </c>
      <c r="E391" s="257" t="s">
        <v>46</v>
      </c>
      <c r="F391" s="257"/>
      <c r="G391" s="23" t="s">
        <v>30</v>
      </c>
      <c r="H391" s="24">
        <v>14</v>
      </c>
      <c r="I391" s="25">
        <v>26.29</v>
      </c>
      <c r="J391" s="25">
        <v>368.06</v>
      </c>
    </row>
    <row r="392" spans="1:10" ht="27" customHeight="1">
      <c r="A392" s="21" t="s">
        <v>45</v>
      </c>
      <c r="B392" s="22" t="s">
        <v>268</v>
      </c>
      <c r="C392" s="21" t="s">
        <v>26</v>
      </c>
      <c r="D392" s="21" t="s">
        <v>722</v>
      </c>
      <c r="E392" s="257" t="s">
        <v>46</v>
      </c>
      <c r="F392" s="257"/>
      <c r="G392" s="23" t="s">
        <v>30</v>
      </c>
      <c r="H392" s="24">
        <v>3</v>
      </c>
      <c r="I392" s="25">
        <v>17.559999999999999</v>
      </c>
      <c r="J392" s="25">
        <v>52.68</v>
      </c>
    </row>
    <row r="393" spans="1:10" ht="27" customHeight="1">
      <c r="A393" s="21" t="s">
        <v>45</v>
      </c>
      <c r="B393" s="22" t="s">
        <v>1005</v>
      </c>
      <c r="C393" s="21" t="s">
        <v>26</v>
      </c>
      <c r="D393" s="21" t="s">
        <v>1006</v>
      </c>
      <c r="E393" s="257" t="s">
        <v>46</v>
      </c>
      <c r="F393" s="257"/>
      <c r="G393" s="23" t="s">
        <v>31</v>
      </c>
      <c r="H393" s="24">
        <v>1</v>
      </c>
      <c r="I393" s="25">
        <v>35.15</v>
      </c>
      <c r="J393" s="25">
        <v>35.15</v>
      </c>
    </row>
    <row r="394" spans="1:10" ht="21" customHeight="1">
      <c r="A394" s="21" t="s">
        <v>45</v>
      </c>
      <c r="B394" s="22" t="s">
        <v>753</v>
      </c>
      <c r="C394" s="21" t="s">
        <v>26</v>
      </c>
      <c r="D394" s="21" t="s">
        <v>754</v>
      </c>
      <c r="E394" s="257" t="s">
        <v>46</v>
      </c>
      <c r="F394" s="257"/>
      <c r="G394" s="23" t="s">
        <v>59</v>
      </c>
      <c r="H394" s="24">
        <v>1.65</v>
      </c>
      <c r="I394" s="25">
        <v>23.43</v>
      </c>
      <c r="J394" s="25">
        <v>38.65</v>
      </c>
    </row>
    <row r="395" spans="1:10" ht="27.6">
      <c r="A395" s="26"/>
      <c r="B395" s="26"/>
      <c r="C395" s="26"/>
      <c r="D395" s="26"/>
      <c r="E395" s="26" t="s">
        <v>47</v>
      </c>
      <c r="F395" s="27">
        <v>333.74</v>
      </c>
      <c r="G395" s="26" t="s">
        <v>48</v>
      </c>
      <c r="H395" s="27">
        <v>0</v>
      </c>
      <c r="I395" s="26" t="s">
        <v>49</v>
      </c>
      <c r="J395" s="27">
        <v>333.74</v>
      </c>
    </row>
    <row r="396" spans="1:10" ht="15" customHeight="1" thickBot="1">
      <c r="A396" s="55"/>
      <c r="B396" s="55"/>
      <c r="C396" s="55"/>
      <c r="D396" s="55"/>
      <c r="E396" s="55" t="s">
        <v>50</v>
      </c>
      <c r="F396" s="54">
        <v>394.45</v>
      </c>
      <c r="G396" s="55"/>
      <c r="H396" s="255" t="s">
        <v>51</v>
      </c>
      <c r="I396" s="255"/>
      <c r="J396" s="54">
        <v>1763.14</v>
      </c>
    </row>
    <row r="397" spans="1:10" ht="18" customHeight="1" thickTop="1">
      <c r="A397" s="40" t="s">
        <v>370</v>
      </c>
      <c r="B397" s="41" t="s">
        <v>16</v>
      </c>
      <c r="C397" s="40" t="s">
        <v>17</v>
      </c>
      <c r="D397" s="40" t="s">
        <v>6</v>
      </c>
      <c r="E397" s="253" t="s">
        <v>42</v>
      </c>
      <c r="F397" s="253"/>
      <c r="G397" s="42" t="s">
        <v>18</v>
      </c>
      <c r="H397" s="41" t="s">
        <v>19</v>
      </c>
      <c r="I397" s="41" t="s">
        <v>20</v>
      </c>
      <c r="J397" s="41" t="s">
        <v>7</v>
      </c>
    </row>
    <row r="398" spans="1:10" ht="27" customHeight="1">
      <c r="A398" s="69" t="s">
        <v>43</v>
      </c>
      <c r="B398" s="70" t="s">
        <v>1016</v>
      </c>
      <c r="C398" s="69" t="s">
        <v>26</v>
      </c>
      <c r="D398" s="69" t="s">
        <v>1017</v>
      </c>
      <c r="E398" s="250" t="s">
        <v>267</v>
      </c>
      <c r="F398" s="250"/>
      <c r="G398" s="71" t="s">
        <v>31</v>
      </c>
      <c r="H398" s="72">
        <v>1</v>
      </c>
      <c r="I398" s="73">
        <v>969.23</v>
      </c>
      <c r="J398" s="73">
        <v>969.23</v>
      </c>
    </row>
    <row r="399" spans="1:10" ht="27" customHeight="1">
      <c r="A399" s="28" t="s">
        <v>52</v>
      </c>
      <c r="B399" s="29" t="s">
        <v>1018</v>
      </c>
      <c r="C399" s="28" t="s">
        <v>26</v>
      </c>
      <c r="D399" s="28" t="s">
        <v>1019</v>
      </c>
      <c r="E399" s="254" t="s">
        <v>55</v>
      </c>
      <c r="F399" s="254"/>
      <c r="G399" s="30" t="s">
        <v>56</v>
      </c>
      <c r="H399" s="31">
        <v>1.4219999999999999</v>
      </c>
      <c r="I399" s="32">
        <v>20.47</v>
      </c>
      <c r="J399" s="32">
        <v>29.1</v>
      </c>
    </row>
    <row r="400" spans="1:10" ht="27" customHeight="1">
      <c r="A400" s="28" t="s">
        <v>52</v>
      </c>
      <c r="B400" s="29" t="s">
        <v>53</v>
      </c>
      <c r="C400" s="28" t="s">
        <v>26</v>
      </c>
      <c r="D400" s="28" t="s">
        <v>54</v>
      </c>
      <c r="E400" s="254" t="s">
        <v>55</v>
      </c>
      <c r="F400" s="254"/>
      <c r="G400" s="30" t="s">
        <v>56</v>
      </c>
      <c r="H400" s="31">
        <v>0.32800000000000001</v>
      </c>
      <c r="I400" s="32">
        <v>19.11</v>
      </c>
      <c r="J400" s="32">
        <v>6.26</v>
      </c>
    </row>
    <row r="401" spans="1:10" ht="27" customHeight="1">
      <c r="A401" s="28" t="s">
        <v>52</v>
      </c>
      <c r="B401" s="29" t="s">
        <v>1020</v>
      </c>
      <c r="C401" s="28" t="s">
        <v>26</v>
      </c>
      <c r="D401" s="28" t="s">
        <v>1021</v>
      </c>
      <c r="E401" s="254" t="s">
        <v>267</v>
      </c>
      <c r="F401" s="254"/>
      <c r="G401" s="30" t="s">
        <v>31</v>
      </c>
      <c r="H401" s="31">
        <v>1</v>
      </c>
      <c r="I401" s="32">
        <v>170.57</v>
      </c>
      <c r="J401" s="32">
        <v>170.57</v>
      </c>
    </row>
    <row r="402" spans="1:10" ht="21" customHeight="1">
      <c r="A402" s="21" t="s">
        <v>45</v>
      </c>
      <c r="B402" s="22" t="s">
        <v>1022</v>
      </c>
      <c r="C402" s="21" t="s">
        <v>26</v>
      </c>
      <c r="D402" s="21" t="s">
        <v>1023</v>
      </c>
      <c r="E402" s="257" t="s">
        <v>46</v>
      </c>
      <c r="F402" s="257"/>
      <c r="G402" s="23" t="s">
        <v>59</v>
      </c>
      <c r="H402" s="24">
        <v>16.64</v>
      </c>
      <c r="I402" s="25">
        <v>10.63</v>
      </c>
      <c r="J402" s="25">
        <v>176.88</v>
      </c>
    </row>
    <row r="403" spans="1:10" ht="21" customHeight="1">
      <c r="A403" s="21" t="s">
        <v>45</v>
      </c>
      <c r="B403" s="22" t="s">
        <v>1024</v>
      </c>
      <c r="C403" s="21" t="s">
        <v>26</v>
      </c>
      <c r="D403" s="21" t="s">
        <v>1025</v>
      </c>
      <c r="E403" s="257" t="s">
        <v>46</v>
      </c>
      <c r="F403" s="257"/>
      <c r="G403" s="23" t="s">
        <v>59</v>
      </c>
      <c r="H403" s="24">
        <v>0.23400000000000001</v>
      </c>
      <c r="I403" s="25">
        <v>55.09</v>
      </c>
      <c r="J403" s="25">
        <v>12.89</v>
      </c>
    </row>
    <row r="404" spans="1:10" ht="27" customHeight="1">
      <c r="A404" s="21" t="s">
        <v>45</v>
      </c>
      <c r="B404" s="22" t="s">
        <v>1026</v>
      </c>
      <c r="C404" s="21" t="s">
        <v>26</v>
      </c>
      <c r="D404" s="21" t="s">
        <v>1027</v>
      </c>
      <c r="E404" s="257" t="s">
        <v>46</v>
      </c>
      <c r="F404" s="257"/>
      <c r="G404" s="23" t="s">
        <v>59</v>
      </c>
      <c r="H404" s="24">
        <v>51.3</v>
      </c>
      <c r="I404" s="25">
        <v>11.18</v>
      </c>
      <c r="J404" s="25">
        <v>573.53</v>
      </c>
    </row>
    <row r="405" spans="1:10" ht="27.6">
      <c r="A405" s="26"/>
      <c r="B405" s="26"/>
      <c r="C405" s="26"/>
      <c r="D405" s="26"/>
      <c r="E405" s="26" t="s">
        <v>47</v>
      </c>
      <c r="F405" s="27">
        <v>83.36</v>
      </c>
      <c r="G405" s="26" t="s">
        <v>48</v>
      </c>
      <c r="H405" s="27">
        <v>0</v>
      </c>
      <c r="I405" s="26" t="s">
        <v>49</v>
      </c>
      <c r="J405" s="27">
        <v>83.36</v>
      </c>
    </row>
    <row r="406" spans="1:10" ht="15" customHeight="1" thickBot="1">
      <c r="A406" s="55"/>
      <c r="B406" s="55"/>
      <c r="C406" s="55"/>
      <c r="D406" s="55"/>
      <c r="E406" s="55" t="s">
        <v>50</v>
      </c>
      <c r="F406" s="54">
        <v>279.33</v>
      </c>
      <c r="G406" s="55"/>
      <c r="H406" s="255" t="s">
        <v>51</v>
      </c>
      <c r="I406" s="255"/>
      <c r="J406" s="54">
        <v>1248.56</v>
      </c>
    </row>
    <row r="407" spans="1:10" ht="18" customHeight="1" thickTop="1">
      <c r="A407" s="40" t="s">
        <v>371</v>
      </c>
      <c r="B407" s="41" t="s">
        <v>16</v>
      </c>
      <c r="C407" s="40" t="s">
        <v>17</v>
      </c>
      <c r="D407" s="40" t="s">
        <v>6</v>
      </c>
      <c r="E407" s="253" t="s">
        <v>42</v>
      </c>
      <c r="F407" s="253"/>
      <c r="G407" s="42" t="s">
        <v>18</v>
      </c>
      <c r="H407" s="41" t="s">
        <v>19</v>
      </c>
      <c r="I407" s="41" t="s">
        <v>20</v>
      </c>
      <c r="J407" s="41" t="s">
        <v>7</v>
      </c>
    </row>
    <row r="408" spans="1:10" ht="27" customHeight="1">
      <c r="A408" s="69" t="s">
        <v>43</v>
      </c>
      <c r="B408" s="70" t="s">
        <v>1028</v>
      </c>
      <c r="C408" s="69" t="s">
        <v>26</v>
      </c>
      <c r="D408" s="69" t="s">
        <v>1029</v>
      </c>
      <c r="E408" s="250" t="s">
        <v>267</v>
      </c>
      <c r="F408" s="250"/>
      <c r="G408" s="71" t="s">
        <v>24</v>
      </c>
      <c r="H408" s="72">
        <v>1</v>
      </c>
      <c r="I408" s="73">
        <v>80.180000000000007</v>
      </c>
      <c r="J408" s="73">
        <v>80.180000000000007</v>
      </c>
    </row>
    <row r="409" spans="1:10" ht="27" customHeight="1">
      <c r="A409" s="28" t="s">
        <v>52</v>
      </c>
      <c r="B409" s="29" t="s">
        <v>72</v>
      </c>
      <c r="C409" s="28" t="s">
        <v>26</v>
      </c>
      <c r="D409" s="28" t="s">
        <v>73</v>
      </c>
      <c r="E409" s="254" t="s">
        <v>55</v>
      </c>
      <c r="F409" s="254"/>
      <c r="G409" s="30" t="s">
        <v>56</v>
      </c>
      <c r="H409" s="31">
        <v>0.48399999999999999</v>
      </c>
      <c r="I409" s="32">
        <v>19.440000000000001</v>
      </c>
      <c r="J409" s="32">
        <v>9.4</v>
      </c>
    </row>
    <row r="410" spans="1:10" ht="27" customHeight="1">
      <c r="A410" s="28" t="s">
        <v>52</v>
      </c>
      <c r="B410" s="29" t="s">
        <v>76</v>
      </c>
      <c r="C410" s="28" t="s">
        <v>26</v>
      </c>
      <c r="D410" s="28" t="s">
        <v>77</v>
      </c>
      <c r="E410" s="254" t="s">
        <v>55</v>
      </c>
      <c r="F410" s="254"/>
      <c r="G410" s="30" t="s">
        <v>56</v>
      </c>
      <c r="H410" s="31">
        <v>0.64100000000000001</v>
      </c>
      <c r="I410" s="32">
        <v>23.48</v>
      </c>
      <c r="J410" s="32">
        <v>15.05</v>
      </c>
    </row>
    <row r="411" spans="1:10" ht="27" customHeight="1">
      <c r="A411" s="28" t="s">
        <v>52</v>
      </c>
      <c r="B411" s="29" t="s">
        <v>278</v>
      </c>
      <c r="C411" s="28" t="s">
        <v>26</v>
      </c>
      <c r="D411" s="28" t="s">
        <v>279</v>
      </c>
      <c r="E411" s="254" t="s">
        <v>67</v>
      </c>
      <c r="F411" s="254"/>
      <c r="G411" s="30" t="s">
        <v>68</v>
      </c>
      <c r="H411" s="31">
        <v>4.3400000000000001E-2</v>
      </c>
      <c r="I411" s="32">
        <v>22.5</v>
      </c>
      <c r="J411" s="32">
        <v>0.97</v>
      </c>
    </row>
    <row r="412" spans="1:10" ht="27" customHeight="1">
      <c r="A412" s="28" t="s">
        <v>52</v>
      </c>
      <c r="B412" s="29" t="s">
        <v>276</v>
      </c>
      <c r="C412" s="28" t="s">
        <v>26</v>
      </c>
      <c r="D412" s="28" t="s">
        <v>277</v>
      </c>
      <c r="E412" s="254" t="s">
        <v>67</v>
      </c>
      <c r="F412" s="254"/>
      <c r="G412" s="30" t="s">
        <v>69</v>
      </c>
      <c r="H412" s="31">
        <v>6.0199999999999997E-2</v>
      </c>
      <c r="I412" s="32">
        <v>21.32</v>
      </c>
      <c r="J412" s="32">
        <v>1.28</v>
      </c>
    </row>
    <row r="413" spans="1:10" ht="27" customHeight="1">
      <c r="A413" s="21" t="s">
        <v>45</v>
      </c>
      <c r="B413" s="22" t="s">
        <v>751</v>
      </c>
      <c r="C413" s="21" t="s">
        <v>26</v>
      </c>
      <c r="D413" s="21" t="s">
        <v>752</v>
      </c>
      <c r="E413" s="257" t="s">
        <v>46</v>
      </c>
      <c r="F413" s="257"/>
      <c r="G413" s="23" t="s">
        <v>30</v>
      </c>
      <c r="H413" s="24">
        <v>3.3130000000000002</v>
      </c>
      <c r="I413" s="25">
        <v>2.36</v>
      </c>
      <c r="J413" s="25">
        <v>7.81</v>
      </c>
    </row>
    <row r="414" spans="1:10" ht="27" customHeight="1">
      <c r="A414" s="21" t="s">
        <v>45</v>
      </c>
      <c r="B414" s="22" t="s">
        <v>516</v>
      </c>
      <c r="C414" s="21" t="s">
        <v>26</v>
      </c>
      <c r="D414" s="21" t="s">
        <v>517</v>
      </c>
      <c r="E414" s="257" t="s">
        <v>46</v>
      </c>
      <c r="F414" s="257"/>
      <c r="G414" s="23" t="s">
        <v>30</v>
      </c>
      <c r="H414" s="24">
        <v>0.66300000000000003</v>
      </c>
      <c r="I414" s="25">
        <v>26.29</v>
      </c>
      <c r="J414" s="25">
        <v>17.43</v>
      </c>
    </row>
    <row r="415" spans="1:10" ht="27" customHeight="1">
      <c r="A415" s="21" t="s">
        <v>45</v>
      </c>
      <c r="B415" s="22" t="s">
        <v>745</v>
      </c>
      <c r="C415" s="21" t="s">
        <v>26</v>
      </c>
      <c r="D415" s="21" t="s">
        <v>746</v>
      </c>
      <c r="E415" s="257" t="s">
        <v>46</v>
      </c>
      <c r="F415" s="257"/>
      <c r="G415" s="23" t="s">
        <v>30</v>
      </c>
      <c r="H415" s="24">
        <v>1.976</v>
      </c>
      <c r="I415" s="25">
        <v>12.43</v>
      </c>
      <c r="J415" s="25">
        <v>24.56</v>
      </c>
    </row>
    <row r="416" spans="1:10" ht="21" customHeight="1">
      <c r="A416" s="21" t="s">
        <v>45</v>
      </c>
      <c r="B416" s="22" t="s">
        <v>303</v>
      </c>
      <c r="C416" s="21" t="s">
        <v>26</v>
      </c>
      <c r="D416" s="21" t="s">
        <v>304</v>
      </c>
      <c r="E416" s="257" t="s">
        <v>46</v>
      </c>
      <c r="F416" s="257"/>
      <c r="G416" s="23" t="s">
        <v>59</v>
      </c>
      <c r="H416" s="24">
        <v>7.0000000000000007E-2</v>
      </c>
      <c r="I416" s="25">
        <v>25.96</v>
      </c>
      <c r="J416" s="25">
        <v>1.81</v>
      </c>
    </row>
    <row r="417" spans="1:10" ht="21" customHeight="1">
      <c r="A417" s="21" t="s">
        <v>45</v>
      </c>
      <c r="B417" s="22" t="s">
        <v>753</v>
      </c>
      <c r="C417" s="21" t="s">
        <v>26</v>
      </c>
      <c r="D417" s="21" t="s">
        <v>754</v>
      </c>
      <c r="E417" s="257" t="s">
        <v>46</v>
      </c>
      <c r="F417" s="257"/>
      <c r="G417" s="23" t="s">
        <v>59</v>
      </c>
      <c r="H417" s="24">
        <v>0.05</v>
      </c>
      <c r="I417" s="25">
        <v>23.43</v>
      </c>
      <c r="J417" s="25">
        <v>1.17</v>
      </c>
    </row>
    <row r="418" spans="1:10" ht="21" customHeight="1">
      <c r="A418" s="21" t="s">
        <v>45</v>
      </c>
      <c r="B418" s="22" t="s">
        <v>518</v>
      </c>
      <c r="C418" s="21" t="s">
        <v>26</v>
      </c>
      <c r="D418" s="21" t="s">
        <v>519</v>
      </c>
      <c r="E418" s="257" t="s">
        <v>46</v>
      </c>
      <c r="F418" s="257"/>
      <c r="G418" s="23" t="s">
        <v>59</v>
      </c>
      <c r="H418" s="24">
        <v>0.03</v>
      </c>
      <c r="I418" s="25">
        <v>23.63</v>
      </c>
      <c r="J418" s="25">
        <v>0.7</v>
      </c>
    </row>
    <row r="419" spans="1:10" ht="27.6">
      <c r="A419" s="26"/>
      <c r="B419" s="26"/>
      <c r="C419" s="26"/>
      <c r="D419" s="26"/>
      <c r="E419" s="26" t="s">
        <v>47</v>
      </c>
      <c r="F419" s="27">
        <v>17.96</v>
      </c>
      <c r="G419" s="26" t="s">
        <v>48</v>
      </c>
      <c r="H419" s="27">
        <v>0</v>
      </c>
      <c r="I419" s="26" t="s">
        <v>49</v>
      </c>
      <c r="J419" s="27">
        <v>17.96</v>
      </c>
    </row>
    <row r="420" spans="1:10" ht="15" customHeight="1" thickBot="1">
      <c r="A420" s="55"/>
      <c r="B420" s="55"/>
      <c r="C420" s="55"/>
      <c r="D420" s="55"/>
      <c r="E420" s="55" t="s">
        <v>50</v>
      </c>
      <c r="F420" s="54">
        <v>23.1</v>
      </c>
      <c r="G420" s="55"/>
      <c r="H420" s="255" t="s">
        <v>51</v>
      </c>
      <c r="I420" s="255"/>
      <c r="J420" s="54">
        <v>103.28</v>
      </c>
    </row>
    <row r="421" spans="1:10" ht="18" customHeight="1" thickTop="1">
      <c r="A421" s="40" t="s">
        <v>372</v>
      </c>
      <c r="B421" s="41" t="s">
        <v>16</v>
      </c>
      <c r="C421" s="40" t="s">
        <v>17</v>
      </c>
      <c r="D421" s="40" t="s">
        <v>6</v>
      </c>
      <c r="E421" s="253" t="s">
        <v>42</v>
      </c>
      <c r="F421" s="253"/>
      <c r="G421" s="42" t="s">
        <v>18</v>
      </c>
      <c r="H421" s="41" t="s">
        <v>19</v>
      </c>
      <c r="I421" s="41" t="s">
        <v>20</v>
      </c>
      <c r="J421" s="41" t="s">
        <v>7</v>
      </c>
    </row>
    <row r="422" spans="1:10" ht="21" customHeight="1">
      <c r="A422" s="69" t="s">
        <v>43</v>
      </c>
      <c r="B422" s="70" t="s">
        <v>1030</v>
      </c>
      <c r="C422" s="69" t="s">
        <v>26</v>
      </c>
      <c r="D422" s="69" t="s">
        <v>1031</v>
      </c>
      <c r="E422" s="250" t="s">
        <v>104</v>
      </c>
      <c r="F422" s="250"/>
      <c r="G422" s="71" t="s">
        <v>24</v>
      </c>
      <c r="H422" s="72">
        <v>1</v>
      </c>
      <c r="I422" s="73">
        <v>26.08</v>
      </c>
      <c r="J422" s="73">
        <v>26.08</v>
      </c>
    </row>
    <row r="423" spans="1:10" ht="27" customHeight="1">
      <c r="A423" s="28" t="s">
        <v>52</v>
      </c>
      <c r="B423" s="29" t="s">
        <v>105</v>
      </c>
      <c r="C423" s="28" t="s">
        <v>26</v>
      </c>
      <c r="D423" s="28" t="s">
        <v>106</v>
      </c>
      <c r="E423" s="254" t="s">
        <v>55</v>
      </c>
      <c r="F423" s="254"/>
      <c r="G423" s="30" t="s">
        <v>56</v>
      </c>
      <c r="H423" s="31">
        <v>0.4</v>
      </c>
      <c r="I423" s="32">
        <v>25.06</v>
      </c>
      <c r="J423" s="32">
        <v>10.02</v>
      </c>
    </row>
    <row r="424" spans="1:10" ht="27" customHeight="1">
      <c r="A424" s="28" t="s">
        <v>52</v>
      </c>
      <c r="B424" s="29" t="s">
        <v>53</v>
      </c>
      <c r="C424" s="28" t="s">
        <v>26</v>
      </c>
      <c r="D424" s="28" t="s">
        <v>54</v>
      </c>
      <c r="E424" s="254" t="s">
        <v>55</v>
      </c>
      <c r="F424" s="254"/>
      <c r="G424" s="30" t="s">
        <v>56</v>
      </c>
      <c r="H424" s="31">
        <v>0.3</v>
      </c>
      <c r="I424" s="32">
        <v>19.11</v>
      </c>
      <c r="J424" s="32">
        <v>5.73</v>
      </c>
    </row>
    <row r="425" spans="1:10" ht="21" customHeight="1">
      <c r="A425" s="21" t="s">
        <v>45</v>
      </c>
      <c r="B425" s="22" t="s">
        <v>107</v>
      </c>
      <c r="C425" s="21" t="s">
        <v>26</v>
      </c>
      <c r="D425" s="21" t="s">
        <v>108</v>
      </c>
      <c r="E425" s="257" t="s">
        <v>46</v>
      </c>
      <c r="F425" s="257"/>
      <c r="G425" s="23" t="s">
        <v>31</v>
      </c>
      <c r="H425" s="24">
        <v>1</v>
      </c>
      <c r="I425" s="25">
        <v>0.84</v>
      </c>
      <c r="J425" s="25">
        <v>0.84</v>
      </c>
    </row>
    <row r="426" spans="1:10" ht="21" customHeight="1">
      <c r="A426" s="21" t="s">
        <v>45</v>
      </c>
      <c r="B426" s="22" t="s">
        <v>111</v>
      </c>
      <c r="C426" s="21" t="s">
        <v>26</v>
      </c>
      <c r="D426" s="21" t="s">
        <v>294</v>
      </c>
      <c r="E426" s="257" t="s">
        <v>46</v>
      </c>
      <c r="F426" s="257"/>
      <c r="G426" s="23" t="s">
        <v>90</v>
      </c>
      <c r="H426" s="24">
        <v>4.6800000000000001E-2</v>
      </c>
      <c r="I426" s="25">
        <v>22.29</v>
      </c>
      <c r="J426" s="25">
        <v>1.04</v>
      </c>
    </row>
    <row r="427" spans="1:10" ht="21" customHeight="1">
      <c r="A427" s="21" t="s">
        <v>45</v>
      </c>
      <c r="B427" s="22" t="s">
        <v>1032</v>
      </c>
      <c r="C427" s="21" t="s">
        <v>26</v>
      </c>
      <c r="D427" s="21" t="s">
        <v>1033</v>
      </c>
      <c r="E427" s="257" t="s">
        <v>46</v>
      </c>
      <c r="F427" s="257"/>
      <c r="G427" s="23" t="s">
        <v>90</v>
      </c>
      <c r="H427" s="24">
        <v>0.27</v>
      </c>
      <c r="I427" s="25">
        <v>31.3</v>
      </c>
      <c r="J427" s="25">
        <v>8.4499999999999993</v>
      </c>
    </row>
    <row r="428" spans="1:10" ht="27.6">
      <c r="A428" s="26"/>
      <c r="B428" s="26"/>
      <c r="C428" s="26"/>
      <c r="D428" s="26"/>
      <c r="E428" s="26" t="s">
        <v>47</v>
      </c>
      <c r="F428" s="27">
        <v>10.1</v>
      </c>
      <c r="G428" s="26" t="s">
        <v>48</v>
      </c>
      <c r="H428" s="27">
        <v>0</v>
      </c>
      <c r="I428" s="26" t="s">
        <v>49</v>
      </c>
      <c r="J428" s="27">
        <v>10.1</v>
      </c>
    </row>
    <row r="429" spans="1:10" ht="15" customHeight="1" thickBot="1">
      <c r="A429" s="55"/>
      <c r="B429" s="55"/>
      <c r="C429" s="55"/>
      <c r="D429" s="55"/>
      <c r="E429" s="55" t="s">
        <v>50</v>
      </c>
      <c r="F429" s="54">
        <v>7.51</v>
      </c>
      <c r="G429" s="55"/>
      <c r="H429" s="255" t="s">
        <v>51</v>
      </c>
      <c r="I429" s="255"/>
      <c r="J429" s="54">
        <v>33.589999999999996</v>
      </c>
    </row>
    <row r="430" spans="1:10" ht="18" customHeight="1" thickTop="1">
      <c r="A430" s="40" t="s">
        <v>1034</v>
      </c>
      <c r="B430" s="41" t="s">
        <v>16</v>
      </c>
      <c r="C430" s="40" t="s">
        <v>17</v>
      </c>
      <c r="D430" s="40" t="s">
        <v>6</v>
      </c>
      <c r="E430" s="253" t="s">
        <v>42</v>
      </c>
      <c r="F430" s="253"/>
      <c r="G430" s="42" t="s">
        <v>18</v>
      </c>
      <c r="H430" s="41" t="s">
        <v>19</v>
      </c>
      <c r="I430" s="41" t="s">
        <v>20</v>
      </c>
      <c r="J430" s="41" t="s">
        <v>7</v>
      </c>
    </row>
    <row r="431" spans="1:10" ht="21" customHeight="1">
      <c r="A431" s="69" t="s">
        <v>43</v>
      </c>
      <c r="B431" s="70" t="s">
        <v>1035</v>
      </c>
      <c r="C431" s="69" t="s">
        <v>26</v>
      </c>
      <c r="D431" s="69" t="s">
        <v>1036</v>
      </c>
      <c r="E431" s="250" t="s">
        <v>267</v>
      </c>
      <c r="F431" s="250"/>
      <c r="G431" s="71" t="s">
        <v>24</v>
      </c>
      <c r="H431" s="72">
        <v>1</v>
      </c>
      <c r="I431" s="73">
        <v>50.61</v>
      </c>
      <c r="J431" s="73">
        <v>50.61</v>
      </c>
    </row>
    <row r="432" spans="1:10" ht="27" customHeight="1">
      <c r="A432" s="28" t="s">
        <v>52</v>
      </c>
      <c r="B432" s="29" t="s">
        <v>53</v>
      </c>
      <c r="C432" s="28" t="s">
        <v>26</v>
      </c>
      <c r="D432" s="28" t="s">
        <v>54</v>
      </c>
      <c r="E432" s="254" t="s">
        <v>55</v>
      </c>
      <c r="F432" s="254"/>
      <c r="G432" s="30" t="s">
        <v>56</v>
      </c>
      <c r="H432" s="31">
        <v>0.52100000000000002</v>
      </c>
      <c r="I432" s="32">
        <v>19.11</v>
      </c>
      <c r="J432" s="32">
        <v>9.9499999999999993</v>
      </c>
    </row>
    <row r="433" spans="1:10" ht="27" customHeight="1">
      <c r="A433" s="28" t="s">
        <v>52</v>
      </c>
      <c r="B433" s="29" t="s">
        <v>74</v>
      </c>
      <c r="C433" s="28" t="s">
        <v>26</v>
      </c>
      <c r="D433" s="28" t="s">
        <v>75</v>
      </c>
      <c r="E433" s="254" t="s">
        <v>55</v>
      </c>
      <c r="F433" s="254"/>
      <c r="G433" s="30" t="s">
        <v>56</v>
      </c>
      <c r="H433" s="31">
        <v>0.254</v>
      </c>
      <c r="I433" s="32">
        <v>23.27</v>
      </c>
      <c r="J433" s="32">
        <v>5.91</v>
      </c>
    </row>
    <row r="434" spans="1:10" ht="27" customHeight="1">
      <c r="A434" s="28" t="s">
        <v>52</v>
      </c>
      <c r="B434" s="29" t="s">
        <v>278</v>
      </c>
      <c r="C434" s="28" t="s">
        <v>26</v>
      </c>
      <c r="D434" s="28" t="s">
        <v>279</v>
      </c>
      <c r="E434" s="254" t="s">
        <v>67</v>
      </c>
      <c r="F434" s="254"/>
      <c r="G434" s="30" t="s">
        <v>68</v>
      </c>
      <c r="H434" s="31">
        <v>3.7199999999999997E-2</v>
      </c>
      <c r="I434" s="32">
        <v>22.5</v>
      </c>
      <c r="J434" s="32">
        <v>0.83</v>
      </c>
    </row>
    <row r="435" spans="1:10" ht="27" customHeight="1">
      <c r="A435" s="28" t="s">
        <v>52</v>
      </c>
      <c r="B435" s="29" t="s">
        <v>276</v>
      </c>
      <c r="C435" s="28" t="s">
        <v>26</v>
      </c>
      <c r="D435" s="28" t="s">
        <v>277</v>
      </c>
      <c r="E435" s="254" t="s">
        <v>67</v>
      </c>
      <c r="F435" s="254"/>
      <c r="G435" s="30" t="s">
        <v>69</v>
      </c>
      <c r="H435" s="31">
        <v>5.16E-2</v>
      </c>
      <c r="I435" s="32">
        <v>21.32</v>
      </c>
      <c r="J435" s="32">
        <v>1.1000000000000001</v>
      </c>
    </row>
    <row r="436" spans="1:10" ht="27" customHeight="1">
      <c r="A436" s="21" t="s">
        <v>45</v>
      </c>
      <c r="B436" s="22" t="s">
        <v>305</v>
      </c>
      <c r="C436" s="21" t="s">
        <v>26</v>
      </c>
      <c r="D436" s="21" t="s">
        <v>306</v>
      </c>
      <c r="E436" s="257" t="s">
        <v>46</v>
      </c>
      <c r="F436" s="257"/>
      <c r="G436" s="23" t="s">
        <v>307</v>
      </c>
      <c r="H436" s="24">
        <v>2.75E-2</v>
      </c>
      <c r="I436" s="25">
        <v>1193.52</v>
      </c>
      <c r="J436" s="25">
        <v>32.82</v>
      </c>
    </row>
    <row r="437" spans="1:10" ht="27.6">
      <c r="A437" s="26"/>
      <c r="B437" s="26"/>
      <c r="C437" s="26"/>
      <c r="D437" s="26"/>
      <c r="E437" s="26" t="s">
        <v>47</v>
      </c>
      <c r="F437" s="27">
        <v>11.63</v>
      </c>
      <c r="G437" s="26" t="s">
        <v>48</v>
      </c>
      <c r="H437" s="27">
        <v>0</v>
      </c>
      <c r="I437" s="26" t="s">
        <v>49</v>
      </c>
      <c r="J437" s="27">
        <v>11.63</v>
      </c>
    </row>
    <row r="438" spans="1:10" ht="15" customHeight="1" thickBot="1">
      <c r="A438" s="55"/>
      <c r="B438" s="55"/>
      <c r="C438" s="55"/>
      <c r="D438" s="55"/>
      <c r="E438" s="55" t="s">
        <v>50</v>
      </c>
      <c r="F438" s="54">
        <v>14.58</v>
      </c>
      <c r="G438" s="55"/>
      <c r="H438" s="255" t="s">
        <v>51</v>
      </c>
      <c r="I438" s="255"/>
      <c r="J438" s="54">
        <v>65.19</v>
      </c>
    </row>
    <row r="439" spans="1:10" ht="18" customHeight="1" thickTop="1">
      <c r="A439" s="40" t="s">
        <v>1037</v>
      </c>
      <c r="B439" s="41" t="s">
        <v>16</v>
      </c>
      <c r="C439" s="40" t="s">
        <v>17</v>
      </c>
      <c r="D439" s="40" t="s">
        <v>6</v>
      </c>
      <c r="E439" s="253" t="s">
        <v>42</v>
      </c>
      <c r="F439" s="253"/>
      <c r="G439" s="42" t="s">
        <v>18</v>
      </c>
      <c r="H439" s="41" t="s">
        <v>19</v>
      </c>
      <c r="I439" s="41" t="s">
        <v>20</v>
      </c>
      <c r="J439" s="41" t="s">
        <v>7</v>
      </c>
    </row>
    <row r="440" spans="1:10" ht="21" customHeight="1">
      <c r="A440" s="69" t="s">
        <v>43</v>
      </c>
      <c r="B440" s="70" t="s">
        <v>308</v>
      </c>
      <c r="C440" s="69" t="s">
        <v>26</v>
      </c>
      <c r="D440" s="69" t="s">
        <v>1038</v>
      </c>
      <c r="E440" s="250" t="s">
        <v>267</v>
      </c>
      <c r="F440" s="250"/>
      <c r="G440" s="71" t="s">
        <v>30</v>
      </c>
      <c r="H440" s="72">
        <v>1</v>
      </c>
      <c r="I440" s="73">
        <v>25.96</v>
      </c>
      <c r="J440" s="73">
        <v>25.96</v>
      </c>
    </row>
    <row r="441" spans="1:10" ht="40.5" customHeight="1">
      <c r="A441" s="28" t="s">
        <v>52</v>
      </c>
      <c r="B441" s="29" t="s">
        <v>309</v>
      </c>
      <c r="C441" s="28" t="s">
        <v>26</v>
      </c>
      <c r="D441" s="28" t="s">
        <v>755</v>
      </c>
      <c r="E441" s="254" t="s">
        <v>55</v>
      </c>
      <c r="F441" s="254"/>
      <c r="G441" s="30" t="s">
        <v>28</v>
      </c>
      <c r="H441" s="31">
        <v>1.17E-2</v>
      </c>
      <c r="I441" s="32">
        <v>735.57</v>
      </c>
      <c r="J441" s="32">
        <v>8.6</v>
      </c>
    </row>
    <row r="442" spans="1:10" ht="27" customHeight="1">
      <c r="A442" s="28" t="s">
        <v>52</v>
      </c>
      <c r="B442" s="29" t="s">
        <v>53</v>
      </c>
      <c r="C442" s="28" t="s">
        <v>26</v>
      </c>
      <c r="D442" s="28" t="s">
        <v>54</v>
      </c>
      <c r="E442" s="254" t="s">
        <v>55</v>
      </c>
      <c r="F442" s="254"/>
      <c r="G442" s="30" t="s">
        <v>56</v>
      </c>
      <c r="H442" s="31">
        <v>0.20899999999999999</v>
      </c>
      <c r="I442" s="32">
        <v>19.11</v>
      </c>
      <c r="J442" s="32">
        <v>3.99</v>
      </c>
    </row>
    <row r="443" spans="1:10" ht="27" customHeight="1">
      <c r="A443" s="28" t="s">
        <v>52</v>
      </c>
      <c r="B443" s="29" t="s">
        <v>74</v>
      </c>
      <c r="C443" s="28" t="s">
        <v>26</v>
      </c>
      <c r="D443" s="28" t="s">
        <v>75</v>
      </c>
      <c r="E443" s="254" t="s">
        <v>55</v>
      </c>
      <c r="F443" s="254"/>
      <c r="G443" s="30" t="s">
        <v>56</v>
      </c>
      <c r="H443" s="31">
        <v>0.16400000000000001</v>
      </c>
      <c r="I443" s="32">
        <v>23.27</v>
      </c>
      <c r="J443" s="32">
        <v>3.81</v>
      </c>
    </row>
    <row r="444" spans="1:10" ht="27" customHeight="1">
      <c r="A444" s="28" t="s">
        <v>52</v>
      </c>
      <c r="B444" s="29" t="s">
        <v>278</v>
      </c>
      <c r="C444" s="28" t="s">
        <v>26</v>
      </c>
      <c r="D444" s="28" t="s">
        <v>279</v>
      </c>
      <c r="E444" s="254" t="s">
        <v>67</v>
      </c>
      <c r="F444" s="254"/>
      <c r="G444" s="30" t="s">
        <v>68</v>
      </c>
      <c r="H444" s="31">
        <v>6.3E-3</v>
      </c>
      <c r="I444" s="32">
        <v>22.5</v>
      </c>
      <c r="J444" s="32">
        <v>0.14000000000000001</v>
      </c>
    </row>
    <row r="445" spans="1:10" ht="27" customHeight="1">
      <c r="A445" s="28" t="s">
        <v>52</v>
      </c>
      <c r="B445" s="29" t="s">
        <v>276</v>
      </c>
      <c r="C445" s="28" t="s">
        <v>26</v>
      </c>
      <c r="D445" s="28" t="s">
        <v>277</v>
      </c>
      <c r="E445" s="254" t="s">
        <v>67</v>
      </c>
      <c r="F445" s="254"/>
      <c r="G445" s="30" t="s">
        <v>69</v>
      </c>
      <c r="H445" s="31">
        <v>8.6999999999999994E-3</v>
      </c>
      <c r="I445" s="32">
        <v>21.32</v>
      </c>
      <c r="J445" s="32">
        <v>0.18</v>
      </c>
    </row>
    <row r="446" spans="1:10" ht="27" customHeight="1">
      <c r="A446" s="21" t="s">
        <v>45</v>
      </c>
      <c r="B446" s="22" t="s">
        <v>310</v>
      </c>
      <c r="C446" s="21" t="s">
        <v>26</v>
      </c>
      <c r="D446" s="21" t="s">
        <v>311</v>
      </c>
      <c r="E446" s="257" t="s">
        <v>46</v>
      </c>
      <c r="F446" s="257"/>
      <c r="G446" s="23" t="s">
        <v>31</v>
      </c>
      <c r="H446" s="24">
        <v>3</v>
      </c>
      <c r="I446" s="25">
        <v>3.08</v>
      </c>
      <c r="J446" s="25">
        <v>9.24</v>
      </c>
    </row>
    <row r="447" spans="1:10" ht="27.6">
      <c r="A447" s="26"/>
      <c r="B447" s="26"/>
      <c r="C447" s="26"/>
      <c r="D447" s="26"/>
      <c r="E447" s="26" t="s">
        <v>47</v>
      </c>
      <c r="F447" s="27">
        <v>6.13</v>
      </c>
      <c r="G447" s="26" t="s">
        <v>48</v>
      </c>
      <c r="H447" s="27">
        <v>0</v>
      </c>
      <c r="I447" s="26" t="s">
        <v>49</v>
      </c>
      <c r="J447" s="27">
        <v>6.13</v>
      </c>
    </row>
    <row r="448" spans="1:10" ht="15" customHeight="1" thickBot="1">
      <c r="A448" s="55"/>
      <c r="B448" s="55"/>
      <c r="C448" s="55"/>
      <c r="D448" s="55"/>
      <c r="E448" s="55" t="s">
        <v>50</v>
      </c>
      <c r="F448" s="54">
        <v>7.48</v>
      </c>
      <c r="G448" s="55"/>
      <c r="H448" s="255" t="s">
        <v>51</v>
      </c>
      <c r="I448" s="255"/>
      <c r="J448" s="54">
        <v>33.44</v>
      </c>
    </row>
    <row r="449" spans="1:10" ht="18" customHeight="1" thickTop="1">
      <c r="A449" s="40" t="s">
        <v>374</v>
      </c>
      <c r="B449" s="41" t="s">
        <v>16</v>
      </c>
      <c r="C449" s="40" t="s">
        <v>17</v>
      </c>
      <c r="D449" s="40" t="s">
        <v>6</v>
      </c>
      <c r="E449" s="253" t="s">
        <v>42</v>
      </c>
      <c r="F449" s="253"/>
      <c r="G449" s="42" t="s">
        <v>18</v>
      </c>
      <c r="H449" s="41" t="s">
        <v>19</v>
      </c>
      <c r="I449" s="41" t="s">
        <v>20</v>
      </c>
      <c r="J449" s="41" t="s">
        <v>7</v>
      </c>
    </row>
    <row r="450" spans="1:10" ht="27" customHeight="1">
      <c r="A450" s="69" t="s">
        <v>43</v>
      </c>
      <c r="B450" s="70" t="s">
        <v>375</v>
      </c>
      <c r="C450" s="69" t="s">
        <v>26</v>
      </c>
      <c r="D450" s="69" t="s">
        <v>1039</v>
      </c>
      <c r="E450" s="250" t="s">
        <v>272</v>
      </c>
      <c r="F450" s="250"/>
      <c r="G450" s="71" t="s">
        <v>24</v>
      </c>
      <c r="H450" s="72">
        <v>1</v>
      </c>
      <c r="I450" s="73">
        <v>12.7</v>
      </c>
      <c r="J450" s="73">
        <v>12.7</v>
      </c>
    </row>
    <row r="451" spans="1:10" ht="27" customHeight="1">
      <c r="A451" s="28" t="s">
        <v>52</v>
      </c>
      <c r="B451" s="29" t="s">
        <v>53</v>
      </c>
      <c r="C451" s="28" t="s">
        <v>26</v>
      </c>
      <c r="D451" s="28" t="s">
        <v>54</v>
      </c>
      <c r="E451" s="254" t="s">
        <v>55</v>
      </c>
      <c r="F451" s="254"/>
      <c r="G451" s="30" t="s">
        <v>56</v>
      </c>
      <c r="H451" s="31">
        <v>0.4</v>
      </c>
      <c r="I451" s="32">
        <v>19.11</v>
      </c>
      <c r="J451" s="32">
        <v>7.64</v>
      </c>
    </row>
    <row r="452" spans="1:10" ht="27" customHeight="1">
      <c r="A452" s="21" t="s">
        <v>45</v>
      </c>
      <c r="B452" s="22" t="s">
        <v>520</v>
      </c>
      <c r="C452" s="21" t="s">
        <v>26</v>
      </c>
      <c r="D452" s="21" t="s">
        <v>521</v>
      </c>
      <c r="E452" s="257" t="s">
        <v>46</v>
      </c>
      <c r="F452" s="257"/>
      <c r="G452" s="23" t="s">
        <v>90</v>
      </c>
      <c r="H452" s="24">
        <v>0.4</v>
      </c>
      <c r="I452" s="25">
        <v>12.67</v>
      </c>
      <c r="J452" s="25">
        <v>5.0599999999999996</v>
      </c>
    </row>
    <row r="453" spans="1:10" ht="27.6">
      <c r="A453" s="26"/>
      <c r="B453" s="26"/>
      <c r="C453" s="26"/>
      <c r="D453" s="26"/>
      <c r="E453" s="26" t="s">
        <v>47</v>
      </c>
      <c r="F453" s="27">
        <v>4.78</v>
      </c>
      <c r="G453" s="26" t="s">
        <v>48</v>
      </c>
      <c r="H453" s="27">
        <v>0</v>
      </c>
      <c r="I453" s="26" t="s">
        <v>49</v>
      </c>
      <c r="J453" s="27">
        <v>4.78</v>
      </c>
    </row>
    <row r="454" spans="1:10" ht="15" customHeight="1" thickBot="1">
      <c r="A454" s="55"/>
      <c r="B454" s="55"/>
      <c r="C454" s="55"/>
      <c r="D454" s="55"/>
      <c r="E454" s="55" t="s">
        <v>50</v>
      </c>
      <c r="F454" s="54">
        <v>3.66</v>
      </c>
      <c r="G454" s="55"/>
      <c r="H454" s="255" t="s">
        <v>51</v>
      </c>
      <c r="I454" s="255"/>
      <c r="J454" s="54">
        <v>16.36</v>
      </c>
    </row>
    <row r="455" spans="1:10" ht="18" customHeight="1" thickTop="1">
      <c r="A455" s="40" t="s">
        <v>377</v>
      </c>
      <c r="B455" s="41" t="s">
        <v>16</v>
      </c>
      <c r="C455" s="40" t="s">
        <v>17</v>
      </c>
      <c r="D455" s="40" t="s">
        <v>6</v>
      </c>
      <c r="E455" s="253" t="s">
        <v>42</v>
      </c>
      <c r="F455" s="253"/>
      <c r="G455" s="42" t="s">
        <v>18</v>
      </c>
      <c r="H455" s="41" t="s">
        <v>19</v>
      </c>
      <c r="I455" s="41" t="s">
        <v>20</v>
      </c>
      <c r="J455" s="41" t="s">
        <v>7</v>
      </c>
    </row>
    <row r="456" spans="1:10" ht="27" customHeight="1">
      <c r="A456" s="69" t="s">
        <v>43</v>
      </c>
      <c r="B456" s="70" t="s">
        <v>615</v>
      </c>
      <c r="C456" s="69" t="s">
        <v>26</v>
      </c>
      <c r="D456" s="69" t="s">
        <v>1040</v>
      </c>
      <c r="E456" s="250" t="s">
        <v>66</v>
      </c>
      <c r="F456" s="250"/>
      <c r="G456" s="71" t="s">
        <v>24</v>
      </c>
      <c r="H456" s="72">
        <v>1</v>
      </c>
      <c r="I456" s="73">
        <v>5.15</v>
      </c>
      <c r="J456" s="73">
        <v>5.15</v>
      </c>
    </row>
    <row r="457" spans="1:10" ht="27" customHeight="1">
      <c r="A457" s="28" t="s">
        <v>52</v>
      </c>
      <c r="B457" s="29" t="s">
        <v>756</v>
      </c>
      <c r="C457" s="28" t="s">
        <v>26</v>
      </c>
      <c r="D457" s="28" t="s">
        <v>757</v>
      </c>
      <c r="E457" s="254" t="s">
        <v>55</v>
      </c>
      <c r="F457" s="254"/>
      <c r="G457" s="30" t="s">
        <v>28</v>
      </c>
      <c r="H457" s="31">
        <v>3.7000000000000002E-3</v>
      </c>
      <c r="I457" s="32">
        <v>825.51</v>
      </c>
      <c r="J457" s="32">
        <v>3.05</v>
      </c>
    </row>
    <row r="458" spans="1:10" ht="27" customHeight="1">
      <c r="A458" s="28" t="s">
        <v>52</v>
      </c>
      <c r="B458" s="29" t="s">
        <v>57</v>
      </c>
      <c r="C458" s="28" t="s">
        <v>26</v>
      </c>
      <c r="D458" s="28" t="s">
        <v>58</v>
      </c>
      <c r="E458" s="254" t="s">
        <v>55</v>
      </c>
      <c r="F458" s="254"/>
      <c r="G458" s="30" t="s">
        <v>56</v>
      </c>
      <c r="H458" s="31">
        <v>6.8099999999999994E-2</v>
      </c>
      <c r="I458" s="32">
        <v>23.83</v>
      </c>
      <c r="J458" s="32">
        <v>1.62</v>
      </c>
    </row>
    <row r="459" spans="1:10" ht="27" customHeight="1">
      <c r="A459" s="28" t="s">
        <v>52</v>
      </c>
      <c r="B459" s="29" t="s">
        <v>53</v>
      </c>
      <c r="C459" s="28" t="s">
        <v>26</v>
      </c>
      <c r="D459" s="28" t="s">
        <v>54</v>
      </c>
      <c r="E459" s="254" t="s">
        <v>55</v>
      </c>
      <c r="F459" s="254"/>
      <c r="G459" s="30" t="s">
        <v>56</v>
      </c>
      <c r="H459" s="31">
        <v>2.5499999999999998E-2</v>
      </c>
      <c r="I459" s="32">
        <v>19.11</v>
      </c>
      <c r="J459" s="32">
        <v>0.48</v>
      </c>
    </row>
    <row r="460" spans="1:10" ht="27.6">
      <c r="A460" s="26"/>
      <c r="B460" s="26"/>
      <c r="C460" s="26"/>
      <c r="D460" s="26"/>
      <c r="E460" s="26" t="s">
        <v>47</v>
      </c>
      <c r="F460" s="27">
        <v>1.9</v>
      </c>
      <c r="G460" s="26" t="s">
        <v>48</v>
      </c>
      <c r="H460" s="27">
        <v>0</v>
      </c>
      <c r="I460" s="26" t="s">
        <v>49</v>
      </c>
      <c r="J460" s="27">
        <v>1.9</v>
      </c>
    </row>
    <row r="461" spans="1:10" ht="15" customHeight="1" thickBot="1">
      <c r="A461" s="55"/>
      <c r="B461" s="55"/>
      <c r="C461" s="55"/>
      <c r="D461" s="55"/>
      <c r="E461" s="55" t="s">
        <v>50</v>
      </c>
      <c r="F461" s="54">
        <v>1.48</v>
      </c>
      <c r="G461" s="55"/>
      <c r="H461" s="255" t="s">
        <v>51</v>
      </c>
      <c r="I461" s="255"/>
      <c r="J461" s="54">
        <v>6.6300000000000008</v>
      </c>
    </row>
    <row r="462" spans="1:10" ht="18" customHeight="1" thickTop="1">
      <c r="A462" s="40" t="s">
        <v>378</v>
      </c>
      <c r="B462" s="41" t="s">
        <v>16</v>
      </c>
      <c r="C462" s="40" t="s">
        <v>17</v>
      </c>
      <c r="D462" s="40" t="s">
        <v>6</v>
      </c>
      <c r="E462" s="253" t="s">
        <v>42</v>
      </c>
      <c r="F462" s="253"/>
      <c r="G462" s="42" t="s">
        <v>18</v>
      </c>
      <c r="H462" s="41" t="s">
        <v>19</v>
      </c>
      <c r="I462" s="41" t="s">
        <v>20</v>
      </c>
      <c r="J462" s="41" t="s">
        <v>7</v>
      </c>
    </row>
    <row r="463" spans="1:10" ht="27" customHeight="1">
      <c r="A463" s="69" t="s">
        <v>43</v>
      </c>
      <c r="B463" s="70" t="s">
        <v>616</v>
      </c>
      <c r="C463" s="69" t="s">
        <v>26</v>
      </c>
      <c r="D463" s="69" t="s">
        <v>1041</v>
      </c>
      <c r="E463" s="250" t="s">
        <v>66</v>
      </c>
      <c r="F463" s="250"/>
      <c r="G463" s="71" t="s">
        <v>24</v>
      </c>
      <c r="H463" s="72">
        <v>1</v>
      </c>
      <c r="I463" s="73">
        <v>6.66</v>
      </c>
      <c r="J463" s="73">
        <v>6.66</v>
      </c>
    </row>
    <row r="464" spans="1:10" ht="27" customHeight="1">
      <c r="A464" s="28" t="s">
        <v>52</v>
      </c>
      <c r="B464" s="29" t="s">
        <v>758</v>
      </c>
      <c r="C464" s="28" t="s">
        <v>26</v>
      </c>
      <c r="D464" s="28" t="s">
        <v>759</v>
      </c>
      <c r="E464" s="254" t="s">
        <v>55</v>
      </c>
      <c r="F464" s="254"/>
      <c r="G464" s="30" t="s">
        <v>28</v>
      </c>
      <c r="H464" s="31">
        <v>1.5E-3</v>
      </c>
      <c r="I464" s="32">
        <v>3648.82</v>
      </c>
      <c r="J464" s="32">
        <v>5.47</v>
      </c>
    </row>
    <row r="465" spans="1:10" ht="27" customHeight="1">
      <c r="A465" s="28" t="s">
        <v>52</v>
      </c>
      <c r="B465" s="29" t="s">
        <v>57</v>
      </c>
      <c r="C465" s="28" t="s">
        <v>26</v>
      </c>
      <c r="D465" s="28" t="s">
        <v>58</v>
      </c>
      <c r="E465" s="254" t="s">
        <v>55</v>
      </c>
      <c r="F465" s="254"/>
      <c r="G465" s="30" t="s">
        <v>56</v>
      </c>
      <c r="H465" s="31">
        <v>3.8899999999999997E-2</v>
      </c>
      <c r="I465" s="32">
        <v>23.83</v>
      </c>
      <c r="J465" s="32">
        <v>0.92</v>
      </c>
    </row>
    <row r="466" spans="1:10" ht="27" customHeight="1">
      <c r="A466" s="28" t="s">
        <v>52</v>
      </c>
      <c r="B466" s="29" t="s">
        <v>53</v>
      </c>
      <c r="C466" s="28" t="s">
        <v>26</v>
      </c>
      <c r="D466" s="28" t="s">
        <v>54</v>
      </c>
      <c r="E466" s="254" t="s">
        <v>55</v>
      </c>
      <c r="F466" s="254"/>
      <c r="G466" s="30" t="s">
        <v>56</v>
      </c>
      <c r="H466" s="31">
        <v>1.46E-2</v>
      </c>
      <c r="I466" s="32">
        <v>19.11</v>
      </c>
      <c r="J466" s="32">
        <v>0.27</v>
      </c>
    </row>
    <row r="467" spans="1:10" ht="27.6">
      <c r="A467" s="26"/>
      <c r="B467" s="26"/>
      <c r="C467" s="26"/>
      <c r="D467" s="26"/>
      <c r="E467" s="26" t="s">
        <v>47</v>
      </c>
      <c r="F467" s="27">
        <v>0.99</v>
      </c>
      <c r="G467" s="26" t="s">
        <v>48</v>
      </c>
      <c r="H467" s="27">
        <v>0</v>
      </c>
      <c r="I467" s="26" t="s">
        <v>49</v>
      </c>
      <c r="J467" s="27">
        <v>0.99</v>
      </c>
    </row>
    <row r="468" spans="1:10" ht="15" customHeight="1" thickBot="1">
      <c r="A468" s="55"/>
      <c r="B468" s="55"/>
      <c r="C468" s="55"/>
      <c r="D468" s="55"/>
      <c r="E468" s="55" t="s">
        <v>50</v>
      </c>
      <c r="F468" s="54">
        <v>1.91</v>
      </c>
      <c r="G468" s="55"/>
      <c r="H468" s="255" t="s">
        <v>51</v>
      </c>
      <c r="I468" s="255"/>
      <c r="J468" s="54">
        <v>8.57</v>
      </c>
    </row>
    <row r="469" spans="1:10" ht="18" customHeight="1" thickTop="1">
      <c r="A469" s="40" t="s">
        <v>379</v>
      </c>
      <c r="B469" s="41" t="s">
        <v>16</v>
      </c>
      <c r="C469" s="40" t="s">
        <v>17</v>
      </c>
      <c r="D469" s="40" t="s">
        <v>6</v>
      </c>
      <c r="E469" s="253" t="s">
        <v>42</v>
      </c>
      <c r="F469" s="253"/>
      <c r="G469" s="42" t="s">
        <v>18</v>
      </c>
      <c r="H469" s="41" t="s">
        <v>19</v>
      </c>
      <c r="I469" s="41" t="s">
        <v>20</v>
      </c>
      <c r="J469" s="41" t="s">
        <v>7</v>
      </c>
    </row>
    <row r="470" spans="1:10" ht="27" customHeight="1">
      <c r="A470" s="69" t="s">
        <v>43</v>
      </c>
      <c r="B470" s="70" t="s">
        <v>380</v>
      </c>
      <c r="C470" s="69" t="s">
        <v>26</v>
      </c>
      <c r="D470" s="69" t="s">
        <v>1042</v>
      </c>
      <c r="E470" s="250" t="s">
        <v>66</v>
      </c>
      <c r="F470" s="250"/>
      <c r="G470" s="71" t="s">
        <v>24</v>
      </c>
      <c r="H470" s="72">
        <v>1</v>
      </c>
      <c r="I470" s="73">
        <v>39.49</v>
      </c>
      <c r="J470" s="73">
        <v>39.49</v>
      </c>
    </row>
    <row r="471" spans="1:10" ht="40.5" customHeight="1">
      <c r="A471" s="28" t="s">
        <v>52</v>
      </c>
      <c r="B471" s="29" t="s">
        <v>61</v>
      </c>
      <c r="C471" s="28" t="s">
        <v>26</v>
      </c>
      <c r="D471" s="28" t="s">
        <v>724</v>
      </c>
      <c r="E471" s="254" t="s">
        <v>55</v>
      </c>
      <c r="F471" s="254"/>
      <c r="G471" s="30" t="s">
        <v>28</v>
      </c>
      <c r="H471" s="31">
        <v>3.7600000000000001E-2</v>
      </c>
      <c r="I471" s="32">
        <v>787.84</v>
      </c>
      <c r="J471" s="32">
        <v>29.62</v>
      </c>
    </row>
    <row r="472" spans="1:10" ht="27" customHeight="1">
      <c r="A472" s="28" t="s">
        <v>52</v>
      </c>
      <c r="B472" s="29" t="s">
        <v>57</v>
      </c>
      <c r="C472" s="28" t="s">
        <v>26</v>
      </c>
      <c r="D472" s="28" t="s">
        <v>58</v>
      </c>
      <c r="E472" s="254" t="s">
        <v>55</v>
      </c>
      <c r="F472" s="254"/>
      <c r="G472" s="30" t="s">
        <v>56</v>
      </c>
      <c r="H472" s="31">
        <v>0.32</v>
      </c>
      <c r="I472" s="32">
        <v>23.83</v>
      </c>
      <c r="J472" s="32">
        <v>7.62</v>
      </c>
    </row>
    <row r="473" spans="1:10" ht="27" customHeight="1">
      <c r="A473" s="28" t="s">
        <v>52</v>
      </c>
      <c r="B473" s="29" t="s">
        <v>53</v>
      </c>
      <c r="C473" s="28" t="s">
        <v>26</v>
      </c>
      <c r="D473" s="28" t="s">
        <v>54</v>
      </c>
      <c r="E473" s="254" t="s">
        <v>55</v>
      </c>
      <c r="F473" s="254"/>
      <c r="G473" s="30" t="s">
        <v>56</v>
      </c>
      <c r="H473" s="31">
        <v>0.11799999999999999</v>
      </c>
      <c r="I473" s="32">
        <v>19.11</v>
      </c>
      <c r="J473" s="32">
        <v>2.25</v>
      </c>
    </row>
    <row r="474" spans="1:10" ht="27.6">
      <c r="A474" s="26"/>
      <c r="B474" s="26"/>
      <c r="C474" s="26"/>
      <c r="D474" s="26"/>
      <c r="E474" s="26" t="s">
        <v>47</v>
      </c>
      <c r="F474" s="27">
        <v>8.98</v>
      </c>
      <c r="G474" s="26" t="s">
        <v>48</v>
      </c>
      <c r="H474" s="27">
        <v>0</v>
      </c>
      <c r="I474" s="26" t="s">
        <v>49</v>
      </c>
      <c r="J474" s="27">
        <v>8.98</v>
      </c>
    </row>
    <row r="475" spans="1:10" ht="15" customHeight="1" thickBot="1">
      <c r="A475" s="55"/>
      <c r="B475" s="55"/>
      <c r="C475" s="55"/>
      <c r="D475" s="55"/>
      <c r="E475" s="55" t="s">
        <v>50</v>
      </c>
      <c r="F475" s="54">
        <v>11.38</v>
      </c>
      <c r="G475" s="55"/>
      <c r="H475" s="255" t="s">
        <v>51</v>
      </c>
      <c r="I475" s="255"/>
      <c r="J475" s="54">
        <v>50.870000000000005</v>
      </c>
    </row>
    <row r="476" spans="1:10" ht="18" customHeight="1" thickTop="1">
      <c r="A476" s="40" t="s">
        <v>381</v>
      </c>
      <c r="B476" s="41" t="s">
        <v>16</v>
      </c>
      <c r="C476" s="40" t="s">
        <v>17</v>
      </c>
      <c r="D476" s="40" t="s">
        <v>6</v>
      </c>
      <c r="E476" s="253" t="s">
        <v>42</v>
      </c>
      <c r="F476" s="253"/>
      <c r="G476" s="42" t="s">
        <v>18</v>
      </c>
      <c r="H476" s="41" t="s">
        <v>19</v>
      </c>
      <c r="I476" s="41" t="s">
        <v>20</v>
      </c>
      <c r="J476" s="41" t="s">
        <v>7</v>
      </c>
    </row>
    <row r="477" spans="1:10" ht="27" customHeight="1">
      <c r="A477" s="69" t="s">
        <v>43</v>
      </c>
      <c r="B477" s="70" t="s">
        <v>617</v>
      </c>
      <c r="C477" s="69" t="s">
        <v>26</v>
      </c>
      <c r="D477" s="69" t="s">
        <v>1043</v>
      </c>
      <c r="E477" s="250" t="s">
        <v>66</v>
      </c>
      <c r="F477" s="250"/>
      <c r="G477" s="71" t="s">
        <v>24</v>
      </c>
      <c r="H477" s="72">
        <v>1</v>
      </c>
      <c r="I477" s="73">
        <v>25.79</v>
      </c>
      <c r="J477" s="73">
        <v>25.79</v>
      </c>
    </row>
    <row r="478" spans="1:10" ht="27" customHeight="1">
      <c r="A478" s="28" t="s">
        <v>52</v>
      </c>
      <c r="B478" s="29" t="s">
        <v>760</v>
      </c>
      <c r="C478" s="28" t="s">
        <v>26</v>
      </c>
      <c r="D478" s="28" t="s">
        <v>761</v>
      </c>
      <c r="E478" s="254" t="s">
        <v>55</v>
      </c>
      <c r="F478" s="254"/>
      <c r="G478" s="30" t="s">
        <v>28</v>
      </c>
      <c r="H478" s="31">
        <v>1.1299999999999999E-2</v>
      </c>
      <c r="I478" s="32">
        <v>1819.66</v>
      </c>
      <c r="J478" s="32">
        <v>20.56</v>
      </c>
    </row>
    <row r="479" spans="1:10" ht="27" customHeight="1">
      <c r="A479" s="28" t="s">
        <v>52</v>
      </c>
      <c r="B479" s="29" t="s">
        <v>57</v>
      </c>
      <c r="C479" s="28" t="s">
        <v>26</v>
      </c>
      <c r="D479" s="28" t="s">
        <v>58</v>
      </c>
      <c r="E479" s="254" t="s">
        <v>55</v>
      </c>
      <c r="F479" s="254"/>
      <c r="G479" s="30" t="s">
        <v>56</v>
      </c>
      <c r="H479" s="31">
        <v>0.2</v>
      </c>
      <c r="I479" s="32">
        <v>23.83</v>
      </c>
      <c r="J479" s="32">
        <v>4.76</v>
      </c>
    </row>
    <row r="480" spans="1:10" ht="27" customHeight="1">
      <c r="A480" s="28" t="s">
        <v>52</v>
      </c>
      <c r="B480" s="29" t="s">
        <v>53</v>
      </c>
      <c r="C480" s="28" t="s">
        <v>26</v>
      </c>
      <c r="D480" s="28" t="s">
        <v>54</v>
      </c>
      <c r="E480" s="254" t="s">
        <v>55</v>
      </c>
      <c r="F480" s="254"/>
      <c r="G480" s="30" t="s">
        <v>56</v>
      </c>
      <c r="H480" s="31">
        <v>2.5000000000000001E-2</v>
      </c>
      <c r="I480" s="32">
        <v>19.11</v>
      </c>
      <c r="J480" s="32">
        <v>0.47</v>
      </c>
    </row>
    <row r="481" spans="1:10" ht="27.6">
      <c r="A481" s="26"/>
      <c r="B481" s="26"/>
      <c r="C481" s="26"/>
      <c r="D481" s="26"/>
      <c r="E481" s="26" t="s">
        <v>47</v>
      </c>
      <c r="F481" s="27">
        <v>4.2300000000000004</v>
      </c>
      <c r="G481" s="26" t="s">
        <v>48</v>
      </c>
      <c r="H481" s="27">
        <v>0</v>
      </c>
      <c r="I481" s="26" t="s">
        <v>49</v>
      </c>
      <c r="J481" s="27">
        <v>4.2300000000000004</v>
      </c>
    </row>
    <row r="482" spans="1:10" ht="15" customHeight="1" thickBot="1">
      <c r="A482" s="55"/>
      <c r="B482" s="55"/>
      <c r="C482" s="55"/>
      <c r="D482" s="55"/>
      <c r="E482" s="55" t="s">
        <v>50</v>
      </c>
      <c r="F482" s="54">
        <v>7.43</v>
      </c>
      <c r="G482" s="55"/>
      <c r="H482" s="255" t="s">
        <v>51</v>
      </c>
      <c r="I482" s="255"/>
      <c r="J482" s="54">
        <v>33.22</v>
      </c>
    </row>
    <row r="483" spans="1:10" ht="18" customHeight="1" thickTop="1">
      <c r="A483" s="40" t="s">
        <v>382</v>
      </c>
      <c r="B483" s="41" t="s">
        <v>16</v>
      </c>
      <c r="C483" s="40" t="s">
        <v>17</v>
      </c>
      <c r="D483" s="40" t="s">
        <v>6</v>
      </c>
      <c r="E483" s="253" t="s">
        <v>42</v>
      </c>
      <c r="F483" s="253"/>
      <c r="G483" s="42" t="s">
        <v>18</v>
      </c>
      <c r="H483" s="41" t="s">
        <v>19</v>
      </c>
      <c r="I483" s="41" t="s">
        <v>20</v>
      </c>
      <c r="J483" s="41" t="s">
        <v>7</v>
      </c>
    </row>
    <row r="484" spans="1:10" ht="27" customHeight="1">
      <c r="A484" s="69" t="s">
        <v>43</v>
      </c>
      <c r="B484" s="70" t="s">
        <v>617</v>
      </c>
      <c r="C484" s="69" t="s">
        <v>26</v>
      </c>
      <c r="D484" s="69" t="s">
        <v>1622</v>
      </c>
      <c r="E484" s="250" t="s">
        <v>66</v>
      </c>
      <c r="F484" s="250"/>
      <c r="G484" s="71" t="s">
        <v>24</v>
      </c>
      <c r="H484" s="72">
        <v>1</v>
      </c>
      <c r="I484" s="73">
        <v>25.79</v>
      </c>
      <c r="J484" s="73">
        <v>25.79</v>
      </c>
    </row>
    <row r="485" spans="1:10" ht="27" customHeight="1">
      <c r="A485" s="28" t="s">
        <v>52</v>
      </c>
      <c r="B485" s="29" t="s">
        <v>760</v>
      </c>
      <c r="C485" s="28" t="s">
        <v>26</v>
      </c>
      <c r="D485" s="28" t="s">
        <v>761</v>
      </c>
      <c r="E485" s="254" t="s">
        <v>55</v>
      </c>
      <c r="F485" s="254"/>
      <c r="G485" s="30" t="s">
        <v>28</v>
      </c>
      <c r="H485" s="31">
        <v>1.1299999999999999E-2</v>
      </c>
      <c r="I485" s="32">
        <v>1819.66</v>
      </c>
      <c r="J485" s="32">
        <v>20.56</v>
      </c>
    </row>
    <row r="486" spans="1:10" ht="27" customHeight="1">
      <c r="A486" s="28" t="s">
        <v>52</v>
      </c>
      <c r="B486" s="29" t="s">
        <v>57</v>
      </c>
      <c r="C486" s="28" t="s">
        <v>26</v>
      </c>
      <c r="D486" s="28" t="s">
        <v>58</v>
      </c>
      <c r="E486" s="254" t="s">
        <v>55</v>
      </c>
      <c r="F486" s="254"/>
      <c r="G486" s="30" t="s">
        <v>56</v>
      </c>
      <c r="H486" s="31">
        <v>0.2</v>
      </c>
      <c r="I486" s="32">
        <v>23.83</v>
      </c>
      <c r="J486" s="32">
        <v>4.76</v>
      </c>
    </row>
    <row r="487" spans="1:10" ht="27" customHeight="1">
      <c r="A487" s="28" t="s">
        <v>52</v>
      </c>
      <c r="B487" s="29" t="s">
        <v>53</v>
      </c>
      <c r="C487" s="28" t="s">
        <v>26</v>
      </c>
      <c r="D487" s="28" t="s">
        <v>54</v>
      </c>
      <c r="E487" s="254" t="s">
        <v>55</v>
      </c>
      <c r="F487" s="254"/>
      <c r="G487" s="30" t="s">
        <v>56</v>
      </c>
      <c r="H487" s="31">
        <v>2.5000000000000001E-2</v>
      </c>
      <c r="I487" s="32">
        <v>19.11</v>
      </c>
      <c r="J487" s="32">
        <v>0.47</v>
      </c>
    </row>
    <row r="488" spans="1:10" ht="27.6">
      <c r="A488" s="26"/>
      <c r="B488" s="26"/>
      <c r="C488" s="26"/>
      <c r="D488" s="26"/>
      <c r="E488" s="26" t="s">
        <v>47</v>
      </c>
      <c r="F488" s="27">
        <v>4.2300000000000004</v>
      </c>
      <c r="G488" s="26" t="s">
        <v>48</v>
      </c>
      <c r="H488" s="27">
        <v>0</v>
      </c>
      <c r="I488" s="26" t="s">
        <v>49</v>
      </c>
      <c r="J488" s="27">
        <v>4.2300000000000004</v>
      </c>
    </row>
    <row r="489" spans="1:10" ht="15" customHeight="1" thickBot="1">
      <c r="A489" s="55"/>
      <c r="B489" s="55"/>
      <c r="C489" s="55"/>
      <c r="D489" s="55"/>
      <c r="E489" s="55" t="s">
        <v>50</v>
      </c>
      <c r="F489" s="54">
        <v>7.43</v>
      </c>
      <c r="G489" s="55"/>
      <c r="H489" s="255" t="s">
        <v>51</v>
      </c>
      <c r="I489" s="255"/>
      <c r="J489" s="54">
        <v>33.22</v>
      </c>
    </row>
    <row r="490" spans="1:10" ht="18" customHeight="1" thickTop="1">
      <c r="A490" s="40" t="s">
        <v>383</v>
      </c>
      <c r="B490" s="41" t="s">
        <v>16</v>
      </c>
      <c r="C490" s="40" t="s">
        <v>17</v>
      </c>
      <c r="D490" s="40" t="s">
        <v>6</v>
      </c>
      <c r="E490" s="253" t="s">
        <v>42</v>
      </c>
      <c r="F490" s="253"/>
      <c r="G490" s="42" t="s">
        <v>18</v>
      </c>
      <c r="H490" s="41" t="s">
        <v>19</v>
      </c>
      <c r="I490" s="41" t="s">
        <v>20</v>
      </c>
      <c r="J490" s="41" t="s">
        <v>7</v>
      </c>
    </row>
    <row r="491" spans="1:10" ht="27" customHeight="1">
      <c r="A491" s="69" t="s">
        <v>43</v>
      </c>
      <c r="B491" s="70" t="s">
        <v>618</v>
      </c>
      <c r="C491" s="69" t="s">
        <v>26</v>
      </c>
      <c r="D491" s="69" t="s">
        <v>1044</v>
      </c>
      <c r="E491" s="250" t="s">
        <v>66</v>
      </c>
      <c r="F491" s="250"/>
      <c r="G491" s="71" t="s">
        <v>24</v>
      </c>
      <c r="H491" s="72">
        <v>1</v>
      </c>
      <c r="I491" s="73">
        <v>69.199999999999989</v>
      </c>
      <c r="J491" s="73">
        <v>69.2</v>
      </c>
    </row>
    <row r="492" spans="1:10" ht="27" customHeight="1">
      <c r="A492" s="28" t="s">
        <v>52</v>
      </c>
      <c r="B492" s="29" t="s">
        <v>94</v>
      </c>
      <c r="C492" s="28" t="s">
        <v>26</v>
      </c>
      <c r="D492" s="28" t="s">
        <v>95</v>
      </c>
      <c r="E492" s="254" t="s">
        <v>55</v>
      </c>
      <c r="F492" s="254"/>
      <c r="G492" s="30" t="s">
        <v>56</v>
      </c>
      <c r="H492" s="31">
        <v>0.69699999999999995</v>
      </c>
      <c r="I492" s="32">
        <v>23.72</v>
      </c>
      <c r="J492" s="32">
        <v>16.53</v>
      </c>
    </row>
    <row r="493" spans="1:10" ht="27" customHeight="1">
      <c r="A493" s="28" t="s">
        <v>52</v>
      </c>
      <c r="B493" s="29" t="s">
        <v>53</v>
      </c>
      <c r="C493" s="28" t="s">
        <v>26</v>
      </c>
      <c r="D493" s="28" t="s">
        <v>54</v>
      </c>
      <c r="E493" s="254" t="s">
        <v>55</v>
      </c>
      <c r="F493" s="254"/>
      <c r="G493" s="30" t="s">
        <v>56</v>
      </c>
      <c r="H493" s="31">
        <v>0.31380000000000002</v>
      </c>
      <c r="I493" s="32">
        <v>19.11</v>
      </c>
      <c r="J493" s="32">
        <v>5.99</v>
      </c>
    </row>
    <row r="494" spans="1:10" ht="27" customHeight="1">
      <c r="A494" s="21" t="s">
        <v>45</v>
      </c>
      <c r="B494" s="22" t="s">
        <v>113</v>
      </c>
      <c r="C494" s="21" t="s">
        <v>26</v>
      </c>
      <c r="D494" s="21" t="s">
        <v>114</v>
      </c>
      <c r="E494" s="257" t="s">
        <v>46</v>
      </c>
      <c r="F494" s="257"/>
      <c r="G494" s="23" t="s">
        <v>24</v>
      </c>
      <c r="H494" s="24">
        <v>1.0798000000000001</v>
      </c>
      <c r="I494" s="25">
        <v>36.89</v>
      </c>
      <c r="J494" s="25">
        <v>39.83</v>
      </c>
    </row>
    <row r="495" spans="1:10" ht="21" customHeight="1">
      <c r="A495" s="21" t="s">
        <v>45</v>
      </c>
      <c r="B495" s="22" t="s">
        <v>96</v>
      </c>
      <c r="C495" s="21" t="s">
        <v>26</v>
      </c>
      <c r="D495" s="21" t="s">
        <v>97</v>
      </c>
      <c r="E495" s="257" t="s">
        <v>46</v>
      </c>
      <c r="F495" s="257"/>
      <c r="G495" s="23" t="s">
        <v>59</v>
      </c>
      <c r="H495" s="24">
        <v>6.85</v>
      </c>
      <c r="I495" s="25">
        <v>0.84</v>
      </c>
      <c r="J495" s="25">
        <v>5.75</v>
      </c>
    </row>
    <row r="496" spans="1:10" ht="21" customHeight="1">
      <c r="A496" s="21" t="s">
        <v>45</v>
      </c>
      <c r="B496" s="22" t="s">
        <v>100</v>
      </c>
      <c r="C496" s="21" t="s">
        <v>26</v>
      </c>
      <c r="D496" s="21" t="s">
        <v>522</v>
      </c>
      <c r="E496" s="257" t="s">
        <v>46</v>
      </c>
      <c r="F496" s="257"/>
      <c r="G496" s="23" t="s">
        <v>59</v>
      </c>
      <c r="H496" s="24">
        <v>0.222</v>
      </c>
      <c r="I496" s="25">
        <v>4.96</v>
      </c>
      <c r="J496" s="25">
        <v>1.1000000000000001</v>
      </c>
    </row>
    <row r="497" spans="1:10" ht="27.6">
      <c r="A497" s="26"/>
      <c r="B497" s="26"/>
      <c r="C497" s="26"/>
      <c r="D497" s="26"/>
      <c r="E497" s="26" t="s">
        <v>47</v>
      </c>
      <c r="F497" s="27">
        <v>15.2</v>
      </c>
      <c r="G497" s="26" t="s">
        <v>48</v>
      </c>
      <c r="H497" s="27">
        <v>0</v>
      </c>
      <c r="I497" s="26" t="s">
        <v>49</v>
      </c>
      <c r="J497" s="27">
        <v>15.2</v>
      </c>
    </row>
    <row r="498" spans="1:10" ht="15" customHeight="1" thickBot="1">
      <c r="A498" s="55"/>
      <c r="B498" s="55"/>
      <c r="C498" s="55"/>
      <c r="D498" s="55"/>
      <c r="E498" s="55" t="s">
        <v>50</v>
      </c>
      <c r="F498" s="54">
        <v>19.940000000000001</v>
      </c>
      <c r="G498" s="55"/>
      <c r="H498" s="255" t="s">
        <v>51</v>
      </c>
      <c r="I498" s="255"/>
      <c r="J498" s="54">
        <v>89.14</v>
      </c>
    </row>
    <row r="499" spans="1:10" ht="18" customHeight="1" thickTop="1">
      <c r="A499" s="40" t="s">
        <v>384</v>
      </c>
      <c r="B499" s="41" t="s">
        <v>16</v>
      </c>
      <c r="C499" s="40" t="s">
        <v>17</v>
      </c>
      <c r="D499" s="40" t="s">
        <v>6</v>
      </c>
      <c r="E499" s="253" t="s">
        <v>42</v>
      </c>
      <c r="F499" s="253"/>
      <c r="G499" s="42" t="s">
        <v>18</v>
      </c>
      <c r="H499" s="41" t="s">
        <v>19</v>
      </c>
      <c r="I499" s="41" t="s">
        <v>20</v>
      </c>
      <c r="J499" s="41" t="s">
        <v>7</v>
      </c>
    </row>
    <row r="500" spans="1:10" ht="27" customHeight="1">
      <c r="A500" s="69" t="s">
        <v>43</v>
      </c>
      <c r="B500" s="70" t="s">
        <v>619</v>
      </c>
      <c r="C500" s="69" t="s">
        <v>26</v>
      </c>
      <c r="D500" s="69" t="s">
        <v>1045</v>
      </c>
      <c r="E500" s="250" t="s">
        <v>66</v>
      </c>
      <c r="F500" s="250"/>
      <c r="G500" s="71" t="s">
        <v>24</v>
      </c>
      <c r="H500" s="72">
        <v>1</v>
      </c>
      <c r="I500" s="73">
        <v>67.38</v>
      </c>
      <c r="J500" s="73">
        <v>67.38</v>
      </c>
    </row>
    <row r="501" spans="1:10" ht="27" customHeight="1">
      <c r="A501" s="28" t="s">
        <v>52</v>
      </c>
      <c r="B501" s="29" t="s">
        <v>94</v>
      </c>
      <c r="C501" s="28" t="s">
        <v>26</v>
      </c>
      <c r="D501" s="28" t="s">
        <v>95</v>
      </c>
      <c r="E501" s="254" t="s">
        <v>55</v>
      </c>
      <c r="F501" s="254"/>
      <c r="G501" s="30" t="s">
        <v>56</v>
      </c>
      <c r="H501" s="31">
        <v>0.6794</v>
      </c>
      <c r="I501" s="32">
        <v>23.72</v>
      </c>
      <c r="J501" s="32">
        <v>16.11</v>
      </c>
    </row>
    <row r="502" spans="1:10" ht="27" customHeight="1">
      <c r="A502" s="28" t="s">
        <v>52</v>
      </c>
      <c r="B502" s="29" t="s">
        <v>53</v>
      </c>
      <c r="C502" s="28" t="s">
        <v>26</v>
      </c>
      <c r="D502" s="28" t="s">
        <v>54</v>
      </c>
      <c r="E502" s="254" t="s">
        <v>55</v>
      </c>
      <c r="F502" s="254"/>
      <c r="G502" s="30" t="s">
        <v>56</v>
      </c>
      <c r="H502" s="31">
        <v>0.30890000000000001</v>
      </c>
      <c r="I502" s="32">
        <v>19.11</v>
      </c>
      <c r="J502" s="32">
        <v>5.9</v>
      </c>
    </row>
    <row r="503" spans="1:10" ht="27" customHeight="1">
      <c r="A503" s="21" t="s">
        <v>45</v>
      </c>
      <c r="B503" s="22" t="s">
        <v>113</v>
      </c>
      <c r="C503" s="21" t="s">
        <v>26</v>
      </c>
      <c r="D503" s="21" t="s">
        <v>114</v>
      </c>
      <c r="E503" s="257" t="s">
        <v>46</v>
      </c>
      <c r="F503" s="257"/>
      <c r="G503" s="23" t="s">
        <v>24</v>
      </c>
      <c r="H503" s="24">
        <v>1.0618000000000001</v>
      </c>
      <c r="I503" s="25">
        <v>36.89</v>
      </c>
      <c r="J503" s="25">
        <v>39.159999999999997</v>
      </c>
    </row>
    <row r="504" spans="1:10" ht="21" customHeight="1">
      <c r="A504" s="21" t="s">
        <v>45</v>
      </c>
      <c r="B504" s="22" t="s">
        <v>96</v>
      </c>
      <c r="C504" s="21" t="s">
        <v>26</v>
      </c>
      <c r="D504" s="21" t="s">
        <v>97</v>
      </c>
      <c r="E504" s="257" t="s">
        <v>46</v>
      </c>
      <c r="F504" s="257"/>
      <c r="G504" s="23" t="s">
        <v>59</v>
      </c>
      <c r="H504" s="24">
        <v>4.91</v>
      </c>
      <c r="I504" s="25">
        <v>0.84</v>
      </c>
      <c r="J504" s="25">
        <v>4.12</v>
      </c>
    </row>
    <row r="505" spans="1:10" ht="21" customHeight="1">
      <c r="A505" s="21" t="s">
        <v>45</v>
      </c>
      <c r="B505" s="22" t="s">
        <v>100</v>
      </c>
      <c r="C505" s="21" t="s">
        <v>26</v>
      </c>
      <c r="D505" s="21" t="s">
        <v>522</v>
      </c>
      <c r="E505" s="257" t="s">
        <v>46</v>
      </c>
      <c r="F505" s="257"/>
      <c r="G505" s="23" t="s">
        <v>59</v>
      </c>
      <c r="H505" s="24">
        <v>0.42199999999999999</v>
      </c>
      <c r="I505" s="25">
        <v>4.96</v>
      </c>
      <c r="J505" s="25">
        <v>2.09</v>
      </c>
    </row>
    <row r="506" spans="1:10" ht="27.6">
      <c r="A506" s="26"/>
      <c r="B506" s="26"/>
      <c r="C506" s="26"/>
      <c r="D506" s="26"/>
      <c r="E506" s="26" t="s">
        <v>47</v>
      </c>
      <c r="F506" s="27">
        <v>14.85</v>
      </c>
      <c r="G506" s="26" t="s">
        <v>48</v>
      </c>
      <c r="H506" s="27">
        <v>0</v>
      </c>
      <c r="I506" s="26" t="s">
        <v>49</v>
      </c>
      <c r="J506" s="27">
        <v>14.85</v>
      </c>
    </row>
    <row r="507" spans="1:10" ht="15" customHeight="1" thickBot="1">
      <c r="A507" s="55"/>
      <c r="B507" s="55"/>
      <c r="C507" s="55"/>
      <c r="D507" s="55"/>
      <c r="E507" s="55" t="s">
        <v>50</v>
      </c>
      <c r="F507" s="54">
        <v>19.41</v>
      </c>
      <c r="G507" s="55"/>
      <c r="H507" s="255" t="s">
        <v>51</v>
      </c>
      <c r="I507" s="255"/>
      <c r="J507" s="54">
        <v>86.789999999999992</v>
      </c>
    </row>
    <row r="508" spans="1:10" ht="18" customHeight="1" thickTop="1">
      <c r="A508" s="40" t="s">
        <v>385</v>
      </c>
      <c r="B508" s="41" t="s">
        <v>16</v>
      </c>
      <c r="C508" s="40" t="s">
        <v>17</v>
      </c>
      <c r="D508" s="40" t="s">
        <v>6</v>
      </c>
      <c r="E508" s="253" t="s">
        <v>42</v>
      </c>
      <c r="F508" s="253"/>
      <c r="G508" s="42" t="s">
        <v>18</v>
      </c>
      <c r="H508" s="41" t="s">
        <v>19</v>
      </c>
      <c r="I508" s="41" t="s">
        <v>20</v>
      </c>
      <c r="J508" s="41" t="s">
        <v>7</v>
      </c>
    </row>
    <row r="509" spans="1:10" ht="21" customHeight="1">
      <c r="A509" s="69" t="s">
        <v>43</v>
      </c>
      <c r="B509" s="70" t="s">
        <v>1046</v>
      </c>
      <c r="C509" s="69" t="s">
        <v>26</v>
      </c>
      <c r="D509" s="69" t="s">
        <v>1047</v>
      </c>
      <c r="E509" s="250" t="s">
        <v>87</v>
      </c>
      <c r="F509" s="250"/>
      <c r="G509" s="71" t="s">
        <v>30</v>
      </c>
      <c r="H509" s="72">
        <v>1</v>
      </c>
      <c r="I509" s="73">
        <v>24.330000000000002</v>
      </c>
      <c r="J509" s="73">
        <v>24.33</v>
      </c>
    </row>
    <row r="510" spans="1:10" ht="27" customHeight="1">
      <c r="A510" s="28" t="s">
        <v>52</v>
      </c>
      <c r="B510" s="29" t="s">
        <v>76</v>
      </c>
      <c r="C510" s="28" t="s">
        <v>26</v>
      </c>
      <c r="D510" s="28" t="s">
        <v>77</v>
      </c>
      <c r="E510" s="254" t="s">
        <v>55</v>
      </c>
      <c r="F510" s="254"/>
      <c r="G510" s="30" t="s">
        <v>56</v>
      </c>
      <c r="H510" s="31">
        <v>0.15</v>
      </c>
      <c r="I510" s="32">
        <v>23.48</v>
      </c>
      <c r="J510" s="32">
        <v>3.52</v>
      </c>
    </row>
    <row r="511" spans="1:10" ht="27" customHeight="1">
      <c r="A511" s="28" t="s">
        <v>52</v>
      </c>
      <c r="B511" s="29" t="s">
        <v>53</v>
      </c>
      <c r="C511" s="28" t="s">
        <v>26</v>
      </c>
      <c r="D511" s="28" t="s">
        <v>54</v>
      </c>
      <c r="E511" s="254" t="s">
        <v>55</v>
      </c>
      <c r="F511" s="254"/>
      <c r="G511" s="30" t="s">
        <v>56</v>
      </c>
      <c r="H511" s="31">
        <v>0.15</v>
      </c>
      <c r="I511" s="32">
        <v>19.11</v>
      </c>
      <c r="J511" s="32">
        <v>2.86</v>
      </c>
    </row>
    <row r="512" spans="1:10" ht="27" customHeight="1">
      <c r="A512" s="21" t="s">
        <v>45</v>
      </c>
      <c r="B512" s="22" t="s">
        <v>745</v>
      </c>
      <c r="C512" s="21" t="s">
        <v>26</v>
      </c>
      <c r="D512" s="21" t="s">
        <v>746</v>
      </c>
      <c r="E512" s="257" t="s">
        <v>46</v>
      </c>
      <c r="F512" s="257"/>
      <c r="G512" s="23" t="s">
        <v>30</v>
      </c>
      <c r="H512" s="24">
        <v>0.15</v>
      </c>
      <c r="I512" s="25">
        <v>12.43</v>
      </c>
      <c r="J512" s="25">
        <v>1.86</v>
      </c>
    </row>
    <row r="513" spans="1:10" ht="21" customHeight="1">
      <c r="A513" s="21" t="s">
        <v>45</v>
      </c>
      <c r="B513" s="22" t="s">
        <v>492</v>
      </c>
      <c r="C513" s="21" t="s">
        <v>26</v>
      </c>
      <c r="D513" s="21" t="s">
        <v>493</v>
      </c>
      <c r="E513" s="257" t="s">
        <v>46</v>
      </c>
      <c r="F513" s="257"/>
      <c r="G513" s="23" t="s">
        <v>59</v>
      </c>
      <c r="H513" s="24">
        <v>6.0000000000000001E-3</v>
      </c>
      <c r="I513" s="25">
        <v>23.05</v>
      </c>
      <c r="J513" s="25">
        <v>0.13</v>
      </c>
    </row>
    <row r="514" spans="1:10" ht="27" customHeight="1">
      <c r="A514" s="21" t="s">
        <v>45</v>
      </c>
      <c r="B514" s="22" t="s">
        <v>1048</v>
      </c>
      <c r="C514" s="21" t="s">
        <v>26</v>
      </c>
      <c r="D514" s="21" t="s">
        <v>1049</v>
      </c>
      <c r="E514" s="257" t="s">
        <v>46</v>
      </c>
      <c r="F514" s="257"/>
      <c r="G514" s="23" t="s">
        <v>30</v>
      </c>
      <c r="H514" s="24">
        <v>1</v>
      </c>
      <c r="I514" s="25">
        <v>15.96</v>
      </c>
      <c r="J514" s="25">
        <v>15.96</v>
      </c>
    </row>
    <row r="515" spans="1:10" ht="27.6">
      <c r="A515" s="26"/>
      <c r="B515" s="26"/>
      <c r="C515" s="26"/>
      <c r="D515" s="26"/>
      <c r="E515" s="26" t="s">
        <v>47</v>
      </c>
      <c r="F515" s="27">
        <v>4.24</v>
      </c>
      <c r="G515" s="26" t="s">
        <v>48</v>
      </c>
      <c r="H515" s="27">
        <v>0</v>
      </c>
      <c r="I515" s="26" t="s">
        <v>49</v>
      </c>
      <c r="J515" s="27">
        <v>4.24</v>
      </c>
    </row>
    <row r="516" spans="1:10" ht="15" customHeight="1" thickBot="1">
      <c r="A516" s="55"/>
      <c r="B516" s="55"/>
      <c r="C516" s="55"/>
      <c r="D516" s="55"/>
      <c r="E516" s="55" t="s">
        <v>50</v>
      </c>
      <c r="F516" s="54">
        <v>7.01</v>
      </c>
      <c r="G516" s="55"/>
      <c r="H516" s="255" t="s">
        <v>51</v>
      </c>
      <c r="I516" s="255"/>
      <c r="J516" s="54">
        <v>31.339999999999996</v>
      </c>
    </row>
    <row r="517" spans="1:10" ht="18" customHeight="1" thickTop="1">
      <c r="A517" s="40" t="s">
        <v>389</v>
      </c>
      <c r="B517" s="41" t="s">
        <v>16</v>
      </c>
      <c r="C517" s="40" t="s">
        <v>17</v>
      </c>
      <c r="D517" s="40" t="s">
        <v>6</v>
      </c>
      <c r="E517" s="253" t="s">
        <v>42</v>
      </c>
      <c r="F517" s="253"/>
      <c r="G517" s="42" t="s">
        <v>18</v>
      </c>
      <c r="H517" s="41" t="s">
        <v>19</v>
      </c>
      <c r="I517" s="41" t="s">
        <v>20</v>
      </c>
      <c r="J517" s="41" t="s">
        <v>7</v>
      </c>
    </row>
    <row r="518" spans="1:10" ht="21" customHeight="1">
      <c r="A518" s="69" t="s">
        <v>43</v>
      </c>
      <c r="B518" s="70" t="s">
        <v>390</v>
      </c>
      <c r="C518" s="69" t="s">
        <v>26</v>
      </c>
      <c r="D518" s="69" t="s">
        <v>1050</v>
      </c>
      <c r="E518" s="250" t="s">
        <v>86</v>
      </c>
      <c r="F518" s="250"/>
      <c r="G518" s="71" t="s">
        <v>28</v>
      </c>
      <c r="H518" s="72">
        <v>1</v>
      </c>
      <c r="I518" s="73">
        <v>74.599999999999994</v>
      </c>
      <c r="J518" s="73">
        <v>74.599999999999994</v>
      </c>
    </row>
    <row r="519" spans="1:10" ht="40.5" customHeight="1">
      <c r="A519" s="28" t="s">
        <v>52</v>
      </c>
      <c r="B519" s="29" t="s">
        <v>523</v>
      </c>
      <c r="C519" s="28" t="s">
        <v>26</v>
      </c>
      <c r="D519" s="28" t="s">
        <v>524</v>
      </c>
      <c r="E519" s="254" t="s">
        <v>67</v>
      </c>
      <c r="F519" s="254"/>
      <c r="G519" s="30" t="s">
        <v>68</v>
      </c>
      <c r="H519" s="31">
        <v>6.0000000000000001E-3</v>
      </c>
      <c r="I519" s="32">
        <v>290.12</v>
      </c>
      <c r="J519" s="32">
        <v>1.74</v>
      </c>
    </row>
    <row r="520" spans="1:10" ht="40.5" customHeight="1">
      <c r="A520" s="28" t="s">
        <v>52</v>
      </c>
      <c r="B520" s="29" t="s">
        <v>525</v>
      </c>
      <c r="C520" s="28" t="s">
        <v>26</v>
      </c>
      <c r="D520" s="28" t="s">
        <v>526</v>
      </c>
      <c r="E520" s="254" t="s">
        <v>67</v>
      </c>
      <c r="F520" s="254"/>
      <c r="G520" s="30" t="s">
        <v>69</v>
      </c>
      <c r="H520" s="31">
        <v>3.0000000000000001E-3</v>
      </c>
      <c r="I520" s="32">
        <v>57.44</v>
      </c>
      <c r="J520" s="32">
        <v>0.17</v>
      </c>
    </row>
    <row r="521" spans="1:10" ht="27" customHeight="1">
      <c r="A521" s="28" t="s">
        <v>52</v>
      </c>
      <c r="B521" s="29" t="s">
        <v>53</v>
      </c>
      <c r="C521" s="28" t="s">
        <v>26</v>
      </c>
      <c r="D521" s="28" t="s">
        <v>54</v>
      </c>
      <c r="E521" s="254" t="s">
        <v>55</v>
      </c>
      <c r="F521" s="254"/>
      <c r="G521" s="30" t="s">
        <v>56</v>
      </c>
      <c r="H521" s="31">
        <v>0.65900000000000003</v>
      </c>
      <c r="I521" s="32">
        <v>19.11</v>
      </c>
      <c r="J521" s="32">
        <v>12.59</v>
      </c>
    </row>
    <row r="522" spans="1:10" ht="27" customHeight="1">
      <c r="A522" s="28" t="s">
        <v>52</v>
      </c>
      <c r="B522" s="29" t="s">
        <v>527</v>
      </c>
      <c r="C522" s="28" t="s">
        <v>26</v>
      </c>
      <c r="D522" s="28" t="s">
        <v>528</v>
      </c>
      <c r="E522" s="254" t="s">
        <v>67</v>
      </c>
      <c r="F522" s="254"/>
      <c r="G522" s="30" t="s">
        <v>68</v>
      </c>
      <c r="H522" s="31">
        <v>0.27400000000000002</v>
      </c>
      <c r="I522" s="32">
        <v>30.64</v>
      </c>
      <c r="J522" s="32">
        <v>8.39</v>
      </c>
    </row>
    <row r="523" spans="1:10" ht="27" customHeight="1">
      <c r="A523" s="28" t="s">
        <v>52</v>
      </c>
      <c r="B523" s="29" t="s">
        <v>529</v>
      </c>
      <c r="C523" s="28" t="s">
        <v>26</v>
      </c>
      <c r="D523" s="28" t="s">
        <v>530</v>
      </c>
      <c r="E523" s="254" t="s">
        <v>67</v>
      </c>
      <c r="F523" s="254"/>
      <c r="G523" s="30" t="s">
        <v>69</v>
      </c>
      <c r="H523" s="31">
        <v>0.254</v>
      </c>
      <c r="I523" s="32">
        <v>24.93</v>
      </c>
      <c r="J523" s="32">
        <v>6.33</v>
      </c>
    </row>
    <row r="524" spans="1:10" ht="21" customHeight="1">
      <c r="A524" s="21" t="s">
        <v>45</v>
      </c>
      <c r="B524" s="22" t="s">
        <v>531</v>
      </c>
      <c r="C524" s="21" t="s">
        <v>26</v>
      </c>
      <c r="D524" s="21" t="s">
        <v>532</v>
      </c>
      <c r="E524" s="257" t="s">
        <v>46</v>
      </c>
      <c r="F524" s="257"/>
      <c r="G524" s="23" t="s">
        <v>28</v>
      </c>
      <c r="H524" s="24">
        <v>1.25</v>
      </c>
      <c r="I524" s="25">
        <v>36.31</v>
      </c>
      <c r="J524" s="25">
        <v>45.38</v>
      </c>
    </row>
    <row r="525" spans="1:10" ht="27.6">
      <c r="A525" s="26"/>
      <c r="B525" s="26"/>
      <c r="C525" s="26"/>
      <c r="D525" s="26"/>
      <c r="E525" s="26" t="s">
        <v>47</v>
      </c>
      <c r="F525" s="27">
        <v>17.489999999999998</v>
      </c>
      <c r="G525" s="26" t="s">
        <v>48</v>
      </c>
      <c r="H525" s="27">
        <v>0</v>
      </c>
      <c r="I525" s="26" t="s">
        <v>49</v>
      </c>
      <c r="J525" s="27">
        <v>17.489999999999998</v>
      </c>
    </row>
    <row r="526" spans="1:10" ht="15" customHeight="1" thickBot="1">
      <c r="A526" s="55"/>
      <c r="B526" s="55"/>
      <c r="C526" s="55"/>
      <c r="D526" s="55"/>
      <c r="E526" s="55" t="s">
        <v>50</v>
      </c>
      <c r="F526" s="54">
        <v>21.49</v>
      </c>
      <c r="G526" s="55"/>
      <c r="H526" s="255" t="s">
        <v>51</v>
      </c>
      <c r="I526" s="255"/>
      <c r="J526" s="54">
        <v>96.089999999999989</v>
      </c>
    </row>
    <row r="527" spans="1:10" ht="18" customHeight="1" thickTop="1">
      <c r="A527" s="40" t="s">
        <v>391</v>
      </c>
      <c r="B527" s="41" t="s">
        <v>16</v>
      </c>
      <c r="C527" s="40" t="s">
        <v>17</v>
      </c>
      <c r="D527" s="40" t="s">
        <v>6</v>
      </c>
      <c r="E527" s="253" t="s">
        <v>42</v>
      </c>
      <c r="F527" s="253"/>
      <c r="G527" s="42" t="s">
        <v>18</v>
      </c>
      <c r="H527" s="41" t="s">
        <v>19</v>
      </c>
      <c r="I527" s="41" t="s">
        <v>20</v>
      </c>
      <c r="J527" s="41" t="s">
        <v>7</v>
      </c>
    </row>
    <row r="528" spans="1:10" ht="21" customHeight="1">
      <c r="A528" s="69" t="s">
        <v>43</v>
      </c>
      <c r="B528" s="70" t="s">
        <v>620</v>
      </c>
      <c r="C528" s="69" t="s">
        <v>26</v>
      </c>
      <c r="D528" s="69" t="s">
        <v>621</v>
      </c>
      <c r="E528" s="250" t="s">
        <v>87</v>
      </c>
      <c r="F528" s="250"/>
      <c r="G528" s="71" t="s">
        <v>24</v>
      </c>
      <c r="H528" s="72">
        <v>1</v>
      </c>
      <c r="I528" s="73">
        <v>46.54</v>
      </c>
      <c r="J528" s="73">
        <v>46.54</v>
      </c>
    </row>
    <row r="529" spans="1:10" ht="27" customHeight="1">
      <c r="A529" s="28" t="s">
        <v>52</v>
      </c>
      <c r="B529" s="29" t="s">
        <v>535</v>
      </c>
      <c r="C529" s="28" t="s">
        <v>26</v>
      </c>
      <c r="D529" s="28" t="s">
        <v>536</v>
      </c>
      <c r="E529" s="254" t="s">
        <v>55</v>
      </c>
      <c r="F529" s="254"/>
      <c r="G529" s="30" t="s">
        <v>28</v>
      </c>
      <c r="H529" s="31">
        <v>4.3099999999999999E-2</v>
      </c>
      <c r="I529" s="32">
        <v>797.42</v>
      </c>
      <c r="J529" s="32">
        <v>34.36</v>
      </c>
    </row>
    <row r="530" spans="1:10" ht="27" customHeight="1">
      <c r="A530" s="28" t="s">
        <v>52</v>
      </c>
      <c r="B530" s="29" t="s">
        <v>57</v>
      </c>
      <c r="C530" s="28" t="s">
        <v>26</v>
      </c>
      <c r="D530" s="28" t="s">
        <v>58</v>
      </c>
      <c r="E530" s="254" t="s">
        <v>55</v>
      </c>
      <c r="F530" s="254"/>
      <c r="G530" s="30" t="s">
        <v>56</v>
      </c>
      <c r="H530" s="31">
        <v>0.245</v>
      </c>
      <c r="I530" s="32">
        <v>23.83</v>
      </c>
      <c r="J530" s="32">
        <v>5.83</v>
      </c>
    </row>
    <row r="531" spans="1:10" ht="27" customHeight="1">
      <c r="A531" s="28" t="s">
        <v>52</v>
      </c>
      <c r="B531" s="29" t="s">
        <v>53</v>
      </c>
      <c r="C531" s="28" t="s">
        <v>26</v>
      </c>
      <c r="D531" s="28" t="s">
        <v>54</v>
      </c>
      <c r="E531" s="254" t="s">
        <v>55</v>
      </c>
      <c r="F531" s="254"/>
      <c r="G531" s="30" t="s">
        <v>56</v>
      </c>
      <c r="H531" s="31">
        <v>0.123</v>
      </c>
      <c r="I531" s="32">
        <v>19.11</v>
      </c>
      <c r="J531" s="32">
        <v>2.35</v>
      </c>
    </row>
    <row r="532" spans="1:10" ht="21" customHeight="1">
      <c r="A532" s="21" t="s">
        <v>45</v>
      </c>
      <c r="B532" s="22" t="s">
        <v>91</v>
      </c>
      <c r="C532" s="21" t="s">
        <v>26</v>
      </c>
      <c r="D532" s="21" t="s">
        <v>92</v>
      </c>
      <c r="E532" s="257" t="s">
        <v>46</v>
      </c>
      <c r="F532" s="257"/>
      <c r="G532" s="23" t="s">
        <v>59</v>
      </c>
      <c r="H532" s="24">
        <v>0.5</v>
      </c>
      <c r="I532" s="25">
        <v>1.25</v>
      </c>
      <c r="J532" s="25">
        <v>0.62</v>
      </c>
    </row>
    <row r="533" spans="1:10" ht="21" customHeight="1">
      <c r="A533" s="21" t="s">
        <v>45</v>
      </c>
      <c r="B533" s="22" t="s">
        <v>88</v>
      </c>
      <c r="C533" s="21" t="s">
        <v>26</v>
      </c>
      <c r="D533" s="21" t="s">
        <v>89</v>
      </c>
      <c r="E533" s="257" t="s">
        <v>46</v>
      </c>
      <c r="F533" s="257"/>
      <c r="G533" s="23" t="s">
        <v>90</v>
      </c>
      <c r="H533" s="24">
        <v>0.21</v>
      </c>
      <c r="I533" s="25">
        <v>16.11</v>
      </c>
      <c r="J533" s="25">
        <v>3.38</v>
      </c>
    </row>
    <row r="534" spans="1:10" ht="27.6">
      <c r="A534" s="26"/>
      <c r="B534" s="26"/>
      <c r="C534" s="26"/>
      <c r="D534" s="26"/>
      <c r="E534" s="26" t="s">
        <v>47</v>
      </c>
      <c r="F534" s="27">
        <v>8.34</v>
      </c>
      <c r="G534" s="26" t="s">
        <v>48</v>
      </c>
      <c r="H534" s="27">
        <v>0</v>
      </c>
      <c r="I534" s="26" t="s">
        <v>49</v>
      </c>
      <c r="J534" s="27">
        <v>8.34</v>
      </c>
    </row>
    <row r="535" spans="1:10" ht="15" customHeight="1" thickBot="1">
      <c r="A535" s="55"/>
      <c r="B535" s="55"/>
      <c r="C535" s="55"/>
      <c r="D535" s="55"/>
      <c r="E535" s="55" t="s">
        <v>50</v>
      </c>
      <c r="F535" s="54">
        <v>13.41</v>
      </c>
      <c r="G535" s="55"/>
      <c r="H535" s="255" t="s">
        <v>51</v>
      </c>
      <c r="I535" s="255"/>
      <c r="J535" s="54">
        <v>59.95</v>
      </c>
    </row>
    <row r="536" spans="1:10" ht="18" customHeight="1" thickTop="1">
      <c r="A536" s="40" t="s">
        <v>392</v>
      </c>
      <c r="B536" s="41" t="s">
        <v>16</v>
      </c>
      <c r="C536" s="40" t="s">
        <v>17</v>
      </c>
      <c r="D536" s="40" t="s">
        <v>6</v>
      </c>
      <c r="E536" s="253" t="s">
        <v>42</v>
      </c>
      <c r="F536" s="253"/>
      <c r="G536" s="42" t="s">
        <v>18</v>
      </c>
      <c r="H536" s="41" t="s">
        <v>19</v>
      </c>
      <c r="I536" s="41" t="s">
        <v>20</v>
      </c>
      <c r="J536" s="41" t="s">
        <v>7</v>
      </c>
    </row>
    <row r="537" spans="1:10" ht="27" customHeight="1">
      <c r="A537" s="69" t="s">
        <v>43</v>
      </c>
      <c r="B537" s="70" t="s">
        <v>625</v>
      </c>
      <c r="C537" s="69" t="s">
        <v>26</v>
      </c>
      <c r="D537" s="69" t="s">
        <v>1051</v>
      </c>
      <c r="E537" s="250" t="s">
        <v>87</v>
      </c>
      <c r="F537" s="250"/>
      <c r="G537" s="71" t="s">
        <v>24</v>
      </c>
      <c r="H537" s="72">
        <v>1</v>
      </c>
      <c r="I537" s="73">
        <v>43.06</v>
      </c>
      <c r="J537" s="73">
        <v>43.06</v>
      </c>
    </row>
    <row r="538" spans="1:10" ht="27" customHeight="1">
      <c r="A538" s="28" t="s">
        <v>52</v>
      </c>
      <c r="B538" s="29" t="s">
        <v>767</v>
      </c>
      <c r="C538" s="28" t="s">
        <v>26</v>
      </c>
      <c r="D538" s="28" t="s">
        <v>768</v>
      </c>
      <c r="E538" s="254" t="s">
        <v>55</v>
      </c>
      <c r="F538" s="254"/>
      <c r="G538" s="30" t="s">
        <v>28</v>
      </c>
      <c r="H538" s="31">
        <v>3.1E-2</v>
      </c>
      <c r="I538" s="32">
        <v>923.1</v>
      </c>
      <c r="J538" s="32">
        <v>28.61</v>
      </c>
    </row>
    <row r="539" spans="1:10" ht="27" customHeight="1">
      <c r="A539" s="28" t="s">
        <v>52</v>
      </c>
      <c r="B539" s="29" t="s">
        <v>57</v>
      </c>
      <c r="C539" s="28" t="s">
        <v>26</v>
      </c>
      <c r="D539" s="28" t="s">
        <v>58</v>
      </c>
      <c r="E539" s="254" t="s">
        <v>55</v>
      </c>
      <c r="F539" s="254"/>
      <c r="G539" s="30" t="s">
        <v>56</v>
      </c>
      <c r="H539" s="31">
        <v>0.35399999999999998</v>
      </c>
      <c r="I539" s="32">
        <v>23.83</v>
      </c>
      <c r="J539" s="32">
        <v>8.43</v>
      </c>
    </row>
    <row r="540" spans="1:10" ht="27" customHeight="1">
      <c r="A540" s="28" t="s">
        <v>52</v>
      </c>
      <c r="B540" s="29" t="s">
        <v>53</v>
      </c>
      <c r="C540" s="28" t="s">
        <v>26</v>
      </c>
      <c r="D540" s="28" t="s">
        <v>54</v>
      </c>
      <c r="E540" s="254" t="s">
        <v>55</v>
      </c>
      <c r="F540" s="254"/>
      <c r="G540" s="30" t="s">
        <v>56</v>
      </c>
      <c r="H540" s="31">
        <v>0.17699999999999999</v>
      </c>
      <c r="I540" s="32">
        <v>19.11</v>
      </c>
      <c r="J540" s="32">
        <v>3.38</v>
      </c>
    </row>
    <row r="541" spans="1:10" ht="21" customHeight="1">
      <c r="A541" s="21" t="s">
        <v>45</v>
      </c>
      <c r="B541" s="22" t="s">
        <v>91</v>
      </c>
      <c r="C541" s="21" t="s">
        <v>26</v>
      </c>
      <c r="D541" s="21" t="s">
        <v>92</v>
      </c>
      <c r="E541" s="257" t="s">
        <v>46</v>
      </c>
      <c r="F541" s="257"/>
      <c r="G541" s="23" t="s">
        <v>59</v>
      </c>
      <c r="H541" s="24">
        <v>0.5</v>
      </c>
      <c r="I541" s="25">
        <v>1.25</v>
      </c>
      <c r="J541" s="25">
        <v>0.62</v>
      </c>
    </row>
    <row r="542" spans="1:10" ht="27" customHeight="1">
      <c r="A542" s="21" t="s">
        <v>45</v>
      </c>
      <c r="B542" s="22" t="s">
        <v>769</v>
      </c>
      <c r="C542" s="21" t="s">
        <v>26</v>
      </c>
      <c r="D542" s="21" t="s">
        <v>770</v>
      </c>
      <c r="E542" s="257" t="s">
        <v>46</v>
      </c>
      <c r="F542" s="257"/>
      <c r="G542" s="23" t="s">
        <v>30</v>
      </c>
      <c r="H542" s="24">
        <v>1.67</v>
      </c>
      <c r="I542" s="25">
        <v>1.21</v>
      </c>
      <c r="J542" s="25">
        <v>2.02</v>
      </c>
    </row>
    <row r="543" spans="1:10" ht="27.6">
      <c r="A543" s="26"/>
      <c r="B543" s="26"/>
      <c r="C543" s="26"/>
      <c r="D543" s="26"/>
      <c r="E543" s="26" t="s">
        <v>47</v>
      </c>
      <c r="F543" s="27">
        <v>9.81</v>
      </c>
      <c r="G543" s="26" t="s">
        <v>48</v>
      </c>
      <c r="H543" s="27">
        <v>0</v>
      </c>
      <c r="I543" s="26" t="s">
        <v>49</v>
      </c>
      <c r="J543" s="27">
        <v>9.81</v>
      </c>
    </row>
    <row r="544" spans="1:10" ht="15" customHeight="1" thickBot="1">
      <c r="A544" s="55"/>
      <c r="B544" s="55"/>
      <c r="C544" s="55"/>
      <c r="D544" s="55"/>
      <c r="E544" s="55" t="s">
        <v>50</v>
      </c>
      <c r="F544" s="54">
        <v>12.4</v>
      </c>
      <c r="G544" s="55"/>
      <c r="H544" s="255" t="s">
        <v>51</v>
      </c>
      <c r="I544" s="255"/>
      <c r="J544" s="54">
        <v>55.46</v>
      </c>
    </row>
    <row r="545" spans="1:10" ht="18" customHeight="1" thickTop="1">
      <c r="A545" s="40" t="s">
        <v>393</v>
      </c>
      <c r="B545" s="41" t="s">
        <v>16</v>
      </c>
      <c r="C545" s="40" t="s">
        <v>17</v>
      </c>
      <c r="D545" s="40" t="s">
        <v>6</v>
      </c>
      <c r="E545" s="253" t="s">
        <v>42</v>
      </c>
      <c r="F545" s="253"/>
      <c r="G545" s="42" t="s">
        <v>18</v>
      </c>
      <c r="H545" s="41" t="s">
        <v>19</v>
      </c>
      <c r="I545" s="41" t="s">
        <v>20</v>
      </c>
      <c r="J545" s="41" t="s">
        <v>7</v>
      </c>
    </row>
    <row r="546" spans="1:10" ht="27" customHeight="1">
      <c r="A546" s="69" t="s">
        <v>43</v>
      </c>
      <c r="B546" s="70" t="s">
        <v>622</v>
      </c>
      <c r="C546" s="69" t="s">
        <v>26</v>
      </c>
      <c r="D546" s="69" t="s">
        <v>1052</v>
      </c>
      <c r="E546" s="250" t="s">
        <v>87</v>
      </c>
      <c r="F546" s="250"/>
      <c r="G546" s="71" t="s">
        <v>24</v>
      </c>
      <c r="H546" s="72">
        <v>1</v>
      </c>
      <c r="I546" s="73">
        <v>58.63</v>
      </c>
      <c r="J546" s="73">
        <v>58.63</v>
      </c>
    </row>
    <row r="547" spans="1:10" ht="27" customHeight="1">
      <c r="A547" s="28" t="s">
        <v>52</v>
      </c>
      <c r="B547" s="29" t="s">
        <v>94</v>
      </c>
      <c r="C547" s="28" t="s">
        <v>26</v>
      </c>
      <c r="D547" s="28" t="s">
        <v>95</v>
      </c>
      <c r="E547" s="254" t="s">
        <v>55</v>
      </c>
      <c r="F547" s="254"/>
      <c r="G547" s="30" t="s">
        <v>56</v>
      </c>
      <c r="H547" s="31">
        <v>0.25369999999999998</v>
      </c>
      <c r="I547" s="32">
        <v>23.72</v>
      </c>
      <c r="J547" s="32">
        <v>6.01</v>
      </c>
    </row>
    <row r="548" spans="1:10" ht="27" customHeight="1">
      <c r="A548" s="28" t="s">
        <v>52</v>
      </c>
      <c r="B548" s="29" t="s">
        <v>53</v>
      </c>
      <c r="C548" s="28" t="s">
        <v>26</v>
      </c>
      <c r="D548" s="28" t="s">
        <v>54</v>
      </c>
      <c r="E548" s="254" t="s">
        <v>55</v>
      </c>
      <c r="F548" s="254"/>
      <c r="G548" s="30" t="s">
        <v>56</v>
      </c>
      <c r="H548" s="31">
        <v>0.1308</v>
      </c>
      <c r="I548" s="32">
        <v>19.11</v>
      </c>
      <c r="J548" s="32">
        <v>2.4900000000000002</v>
      </c>
    </row>
    <row r="549" spans="1:10" ht="27" customHeight="1">
      <c r="A549" s="21" t="s">
        <v>45</v>
      </c>
      <c r="B549" s="22" t="s">
        <v>98</v>
      </c>
      <c r="C549" s="21" t="s">
        <v>26</v>
      </c>
      <c r="D549" s="21" t="s">
        <v>99</v>
      </c>
      <c r="E549" s="257" t="s">
        <v>46</v>
      </c>
      <c r="F549" s="257"/>
      <c r="G549" s="23" t="s">
        <v>24</v>
      </c>
      <c r="H549" s="24">
        <v>1.06</v>
      </c>
      <c r="I549" s="25">
        <v>39.18</v>
      </c>
      <c r="J549" s="25">
        <v>41.53</v>
      </c>
    </row>
    <row r="550" spans="1:10" ht="21" customHeight="1">
      <c r="A550" s="21" t="s">
        <v>45</v>
      </c>
      <c r="B550" s="22" t="s">
        <v>96</v>
      </c>
      <c r="C550" s="21" t="s">
        <v>26</v>
      </c>
      <c r="D550" s="21" t="s">
        <v>97</v>
      </c>
      <c r="E550" s="257" t="s">
        <v>46</v>
      </c>
      <c r="F550" s="257"/>
      <c r="G550" s="23" t="s">
        <v>59</v>
      </c>
      <c r="H550" s="24">
        <v>9.1325000000000003</v>
      </c>
      <c r="I550" s="25">
        <v>0.84</v>
      </c>
      <c r="J550" s="25">
        <v>7.67</v>
      </c>
    </row>
    <row r="551" spans="1:10" ht="21" customHeight="1">
      <c r="A551" s="21" t="s">
        <v>45</v>
      </c>
      <c r="B551" s="22" t="s">
        <v>100</v>
      </c>
      <c r="C551" s="21" t="s">
        <v>26</v>
      </c>
      <c r="D551" s="21" t="s">
        <v>522</v>
      </c>
      <c r="E551" s="257" t="s">
        <v>46</v>
      </c>
      <c r="F551" s="257"/>
      <c r="G551" s="23" t="s">
        <v>59</v>
      </c>
      <c r="H551" s="24">
        <v>0.188</v>
      </c>
      <c r="I551" s="25">
        <v>4.96</v>
      </c>
      <c r="J551" s="25">
        <v>0.93</v>
      </c>
    </row>
    <row r="552" spans="1:10" ht="27.6">
      <c r="A552" s="26"/>
      <c r="B552" s="26"/>
      <c r="C552" s="26"/>
      <c r="D552" s="26"/>
      <c r="E552" s="26" t="s">
        <v>47</v>
      </c>
      <c r="F552" s="27">
        <v>5.72</v>
      </c>
      <c r="G552" s="26" t="s">
        <v>48</v>
      </c>
      <c r="H552" s="27">
        <v>0</v>
      </c>
      <c r="I552" s="26" t="s">
        <v>49</v>
      </c>
      <c r="J552" s="27">
        <v>5.72</v>
      </c>
    </row>
    <row r="553" spans="1:10" ht="15" customHeight="1" thickBot="1">
      <c r="A553" s="55"/>
      <c r="B553" s="55"/>
      <c r="C553" s="55"/>
      <c r="D553" s="55"/>
      <c r="E553" s="55" t="s">
        <v>50</v>
      </c>
      <c r="F553" s="54">
        <v>16.89</v>
      </c>
      <c r="G553" s="55"/>
      <c r="H553" s="255" t="s">
        <v>51</v>
      </c>
      <c r="I553" s="255"/>
      <c r="J553" s="54">
        <v>75.52000000000001</v>
      </c>
    </row>
    <row r="554" spans="1:10" ht="18" customHeight="1" thickTop="1">
      <c r="A554" s="40" t="s">
        <v>1665</v>
      </c>
      <c r="B554" s="41" t="s">
        <v>16</v>
      </c>
      <c r="C554" s="40" t="s">
        <v>17</v>
      </c>
      <c r="D554" s="40" t="s">
        <v>6</v>
      </c>
      <c r="E554" s="253" t="s">
        <v>42</v>
      </c>
      <c r="F554" s="253"/>
      <c r="G554" s="42" t="s">
        <v>18</v>
      </c>
      <c r="H554" s="41" t="s">
        <v>19</v>
      </c>
      <c r="I554" s="41" t="s">
        <v>20</v>
      </c>
      <c r="J554" s="41" t="s">
        <v>7</v>
      </c>
    </row>
    <row r="555" spans="1:10" ht="27" customHeight="1">
      <c r="A555" s="69" t="s">
        <v>43</v>
      </c>
      <c r="B555" s="70" t="s">
        <v>622</v>
      </c>
      <c r="C555" s="69" t="s">
        <v>26</v>
      </c>
      <c r="D555" s="69" t="s">
        <v>1623</v>
      </c>
      <c r="E555" s="250" t="s">
        <v>87</v>
      </c>
      <c r="F555" s="250"/>
      <c r="G555" s="71" t="s">
        <v>24</v>
      </c>
      <c r="H555" s="72">
        <v>1</v>
      </c>
      <c r="I555" s="73">
        <v>58.63</v>
      </c>
      <c r="J555" s="73">
        <v>58.63</v>
      </c>
    </row>
    <row r="556" spans="1:10" ht="27" customHeight="1">
      <c r="A556" s="28" t="s">
        <v>52</v>
      </c>
      <c r="B556" s="29" t="s">
        <v>94</v>
      </c>
      <c r="C556" s="28" t="s">
        <v>26</v>
      </c>
      <c r="D556" s="28" t="s">
        <v>95</v>
      </c>
      <c r="E556" s="254" t="s">
        <v>55</v>
      </c>
      <c r="F556" s="254"/>
      <c r="G556" s="30" t="s">
        <v>56</v>
      </c>
      <c r="H556" s="31">
        <v>0.25369999999999998</v>
      </c>
      <c r="I556" s="32">
        <v>23.72</v>
      </c>
      <c r="J556" s="32">
        <v>6.01</v>
      </c>
    </row>
    <row r="557" spans="1:10" ht="27" customHeight="1">
      <c r="A557" s="28" t="s">
        <v>52</v>
      </c>
      <c r="B557" s="29" t="s">
        <v>53</v>
      </c>
      <c r="C557" s="28" t="s">
        <v>26</v>
      </c>
      <c r="D557" s="28" t="s">
        <v>54</v>
      </c>
      <c r="E557" s="254" t="s">
        <v>55</v>
      </c>
      <c r="F557" s="254"/>
      <c r="G557" s="30" t="s">
        <v>56</v>
      </c>
      <c r="H557" s="31">
        <v>0.1308</v>
      </c>
      <c r="I557" s="32">
        <v>19.11</v>
      </c>
      <c r="J557" s="32">
        <v>2.4900000000000002</v>
      </c>
    </row>
    <row r="558" spans="1:10" ht="27" customHeight="1">
      <c r="A558" s="21" t="s">
        <v>45</v>
      </c>
      <c r="B558" s="22" t="s">
        <v>98</v>
      </c>
      <c r="C558" s="21" t="s">
        <v>26</v>
      </c>
      <c r="D558" s="21" t="s">
        <v>99</v>
      </c>
      <c r="E558" s="257" t="s">
        <v>46</v>
      </c>
      <c r="F558" s="257"/>
      <c r="G558" s="23" t="s">
        <v>24</v>
      </c>
      <c r="H558" s="24">
        <v>1.06</v>
      </c>
      <c r="I558" s="25">
        <v>39.18</v>
      </c>
      <c r="J558" s="25">
        <v>41.53</v>
      </c>
    </row>
    <row r="559" spans="1:10" ht="21" customHeight="1">
      <c r="A559" s="21" t="s">
        <v>45</v>
      </c>
      <c r="B559" s="22" t="s">
        <v>96</v>
      </c>
      <c r="C559" s="21" t="s">
        <v>26</v>
      </c>
      <c r="D559" s="21" t="s">
        <v>97</v>
      </c>
      <c r="E559" s="257" t="s">
        <v>46</v>
      </c>
      <c r="F559" s="257"/>
      <c r="G559" s="23" t="s">
        <v>59</v>
      </c>
      <c r="H559" s="24">
        <v>9.1325000000000003</v>
      </c>
      <c r="I559" s="25">
        <v>0.84</v>
      </c>
      <c r="J559" s="25">
        <v>7.67</v>
      </c>
    </row>
    <row r="560" spans="1:10" ht="21" customHeight="1">
      <c r="A560" s="21" t="s">
        <v>45</v>
      </c>
      <c r="B560" s="22" t="s">
        <v>100</v>
      </c>
      <c r="C560" s="21" t="s">
        <v>26</v>
      </c>
      <c r="D560" s="21" t="s">
        <v>522</v>
      </c>
      <c r="E560" s="257" t="s">
        <v>46</v>
      </c>
      <c r="F560" s="257"/>
      <c r="G560" s="23" t="s">
        <v>59</v>
      </c>
      <c r="H560" s="24">
        <v>0.188</v>
      </c>
      <c r="I560" s="25">
        <v>4.96</v>
      </c>
      <c r="J560" s="25">
        <v>0.93</v>
      </c>
    </row>
    <row r="561" spans="1:10" ht="27.6">
      <c r="A561" s="26"/>
      <c r="B561" s="26"/>
      <c r="C561" s="26"/>
      <c r="D561" s="26"/>
      <c r="E561" s="26" t="s">
        <v>47</v>
      </c>
      <c r="F561" s="27">
        <v>5.72</v>
      </c>
      <c r="G561" s="26" t="s">
        <v>48</v>
      </c>
      <c r="H561" s="27">
        <v>0</v>
      </c>
      <c r="I561" s="26" t="s">
        <v>49</v>
      </c>
      <c r="J561" s="27">
        <v>5.72</v>
      </c>
    </row>
    <row r="562" spans="1:10" ht="15" customHeight="1" thickBot="1">
      <c r="A562" s="55"/>
      <c r="B562" s="55"/>
      <c r="C562" s="55"/>
      <c r="D562" s="55"/>
      <c r="E562" s="55" t="s">
        <v>50</v>
      </c>
      <c r="F562" s="54">
        <v>16.89</v>
      </c>
      <c r="G562" s="55"/>
      <c r="H562" s="255" t="s">
        <v>51</v>
      </c>
      <c r="I562" s="255"/>
      <c r="J562" s="54">
        <v>75.52000000000001</v>
      </c>
    </row>
    <row r="563" spans="1:10" ht="18" customHeight="1" thickTop="1">
      <c r="A563" s="40" t="s">
        <v>395</v>
      </c>
      <c r="B563" s="41" t="s">
        <v>16</v>
      </c>
      <c r="C563" s="40" t="s">
        <v>17</v>
      </c>
      <c r="D563" s="40" t="s">
        <v>6</v>
      </c>
      <c r="E563" s="253" t="s">
        <v>42</v>
      </c>
      <c r="F563" s="253"/>
      <c r="G563" s="42" t="s">
        <v>18</v>
      </c>
      <c r="H563" s="41" t="s">
        <v>19</v>
      </c>
      <c r="I563" s="41" t="s">
        <v>20</v>
      </c>
      <c r="J563" s="41" t="s">
        <v>7</v>
      </c>
    </row>
    <row r="564" spans="1:10" ht="21" customHeight="1">
      <c r="A564" s="69" t="s">
        <v>43</v>
      </c>
      <c r="B564" s="70" t="s">
        <v>1053</v>
      </c>
      <c r="C564" s="69" t="s">
        <v>26</v>
      </c>
      <c r="D564" s="69" t="s">
        <v>1054</v>
      </c>
      <c r="E564" s="250" t="s">
        <v>87</v>
      </c>
      <c r="F564" s="250"/>
      <c r="G564" s="71" t="s">
        <v>30</v>
      </c>
      <c r="H564" s="72">
        <v>1</v>
      </c>
      <c r="I564" s="73">
        <v>141.78</v>
      </c>
      <c r="J564" s="73">
        <v>141.78</v>
      </c>
    </row>
    <row r="565" spans="1:10" ht="27" customHeight="1">
      <c r="A565" s="28" t="s">
        <v>52</v>
      </c>
      <c r="B565" s="29" t="s">
        <v>57</v>
      </c>
      <c r="C565" s="28" t="s">
        <v>26</v>
      </c>
      <c r="D565" s="28" t="s">
        <v>58</v>
      </c>
      <c r="E565" s="254" t="s">
        <v>55</v>
      </c>
      <c r="F565" s="254"/>
      <c r="G565" s="30" t="s">
        <v>56</v>
      </c>
      <c r="H565" s="31">
        <v>0.437</v>
      </c>
      <c r="I565" s="32">
        <v>23.83</v>
      </c>
      <c r="J565" s="32">
        <v>10.41</v>
      </c>
    </row>
    <row r="566" spans="1:10" ht="27" customHeight="1">
      <c r="A566" s="28" t="s">
        <v>52</v>
      </c>
      <c r="B566" s="29" t="s">
        <v>53</v>
      </c>
      <c r="C566" s="28" t="s">
        <v>26</v>
      </c>
      <c r="D566" s="28" t="s">
        <v>54</v>
      </c>
      <c r="E566" s="254" t="s">
        <v>55</v>
      </c>
      <c r="F566" s="254"/>
      <c r="G566" s="30" t="s">
        <v>56</v>
      </c>
      <c r="H566" s="31">
        <v>0.218</v>
      </c>
      <c r="I566" s="32">
        <v>19.11</v>
      </c>
      <c r="J566" s="32">
        <v>4.16</v>
      </c>
    </row>
    <row r="567" spans="1:10" ht="21" customHeight="1">
      <c r="A567" s="21" t="s">
        <v>45</v>
      </c>
      <c r="B567" s="22" t="s">
        <v>91</v>
      </c>
      <c r="C567" s="21" t="s">
        <v>26</v>
      </c>
      <c r="D567" s="21" t="s">
        <v>92</v>
      </c>
      <c r="E567" s="257" t="s">
        <v>46</v>
      </c>
      <c r="F567" s="257"/>
      <c r="G567" s="23" t="s">
        <v>59</v>
      </c>
      <c r="H567" s="24">
        <v>0.24</v>
      </c>
      <c r="I567" s="25">
        <v>1.25</v>
      </c>
      <c r="J567" s="25">
        <v>0.3</v>
      </c>
    </row>
    <row r="568" spans="1:10" ht="21" customHeight="1">
      <c r="A568" s="21" t="s">
        <v>45</v>
      </c>
      <c r="B568" s="22" t="s">
        <v>93</v>
      </c>
      <c r="C568" s="21" t="s">
        <v>26</v>
      </c>
      <c r="D568" s="21" t="s">
        <v>766</v>
      </c>
      <c r="E568" s="257" t="s">
        <v>46</v>
      </c>
      <c r="F568" s="257"/>
      <c r="G568" s="23" t="s">
        <v>59</v>
      </c>
      <c r="H568" s="24">
        <v>1.2150000000000001</v>
      </c>
      <c r="I568" s="25">
        <v>2.59</v>
      </c>
      <c r="J568" s="25">
        <v>3.14</v>
      </c>
    </row>
    <row r="569" spans="1:10" ht="27" customHeight="1">
      <c r="A569" s="21" t="s">
        <v>45</v>
      </c>
      <c r="B569" s="22" t="s">
        <v>1055</v>
      </c>
      <c r="C569" s="21" t="s">
        <v>26</v>
      </c>
      <c r="D569" s="21" t="s">
        <v>1056</v>
      </c>
      <c r="E569" s="257" t="s">
        <v>46</v>
      </c>
      <c r="F569" s="257"/>
      <c r="G569" s="23" t="s">
        <v>24</v>
      </c>
      <c r="H569" s="24">
        <v>0.25</v>
      </c>
      <c r="I569" s="25">
        <v>495.1</v>
      </c>
      <c r="J569" s="25">
        <v>123.77</v>
      </c>
    </row>
    <row r="570" spans="1:10" ht="27.6">
      <c r="A570" s="26"/>
      <c r="B570" s="26"/>
      <c r="C570" s="26"/>
      <c r="D570" s="26"/>
      <c r="E570" s="26" t="s">
        <v>47</v>
      </c>
      <c r="F570" s="27">
        <v>9.82</v>
      </c>
      <c r="G570" s="26" t="s">
        <v>48</v>
      </c>
      <c r="H570" s="27">
        <v>0</v>
      </c>
      <c r="I570" s="26" t="s">
        <v>49</v>
      </c>
      <c r="J570" s="27">
        <v>9.82</v>
      </c>
    </row>
    <row r="571" spans="1:10" ht="15" customHeight="1" thickBot="1">
      <c r="A571" s="55"/>
      <c r="B571" s="55"/>
      <c r="C571" s="55"/>
      <c r="D571" s="55"/>
      <c r="E571" s="55" t="s">
        <v>50</v>
      </c>
      <c r="F571" s="54">
        <v>40.86</v>
      </c>
      <c r="G571" s="55"/>
      <c r="H571" s="255" t="s">
        <v>51</v>
      </c>
      <c r="I571" s="255"/>
      <c r="J571" s="54">
        <v>182.64</v>
      </c>
    </row>
    <row r="572" spans="1:10" ht="18" customHeight="1" thickTop="1">
      <c r="A572" s="40" t="s">
        <v>1624</v>
      </c>
      <c r="B572" s="41" t="s">
        <v>16</v>
      </c>
      <c r="C572" s="40" t="s">
        <v>17</v>
      </c>
      <c r="D572" s="40" t="s">
        <v>6</v>
      </c>
      <c r="E572" s="253" t="s">
        <v>42</v>
      </c>
      <c r="F572" s="253"/>
      <c r="G572" s="42" t="s">
        <v>18</v>
      </c>
      <c r="H572" s="41" t="s">
        <v>19</v>
      </c>
      <c r="I572" s="41" t="s">
        <v>20</v>
      </c>
      <c r="J572" s="41" t="s">
        <v>7</v>
      </c>
    </row>
    <row r="573" spans="1:10" ht="21" customHeight="1">
      <c r="A573" s="69" t="s">
        <v>43</v>
      </c>
      <c r="B573" s="70" t="s">
        <v>1053</v>
      </c>
      <c r="C573" s="69" t="s">
        <v>26</v>
      </c>
      <c r="D573" s="69" t="s">
        <v>1625</v>
      </c>
      <c r="E573" s="250" t="s">
        <v>87</v>
      </c>
      <c r="F573" s="250"/>
      <c r="G573" s="71" t="s">
        <v>30</v>
      </c>
      <c r="H573" s="72">
        <v>1</v>
      </c>
      <c r="I573" s="73">
        <v>141.78</v>
      </c>
      <c r="J573" s="73">
        <v>141.78</v>
      </c>
    </row>
    <row r="574" spans="1:10" ht="27" customHeight="1">
      <c r="A574" s="28" t="s">
        <v>52</v>
      </c>
      <c r="B574" s="29" t="s">
        <v>57</v>
      </c>
      <c r="C574" s="28" t="s">
        <v>26</v>
      </c>
      <c r="D574" s="28" t="s">
        <v>58</v>
      </c>
      <c r="E574" s="254" t="s">
        <v>55</v>
      </c>
      <c r="F574" s="254"/>
      <c r="G574" s="30" t="s">
        <v>56</v>
      </c>
      <c r="H574" s="31">
        <v>0.437</v>
      </c>
      <c r="I574" s="32">
        <v>23.83</v>
      </c>
      <c r="J574" s="32">
        <v>10.41</v>
      </c>
    </row>
    <row r="575" spans="1:10" ht="27" customHeight="1">
      <c r="A575" s="28" t="s">
        <v>52</v>
      </c>
      <c r="B575" s="29" t="s">
        <v>53</v>
      </c>
      <c r="C575" s="28" t="s">
        <v>26</v>
      </c>
      <c r="D575" s="28" t="s">
        <v>54</v>
      </c>
      <c r="E575" s="254" t="s">
        <v>55</v>
      </c>
      <c r="F575" s="254"/>
      <c r="G575" s="30" t="s">
        <v>56</v>
      </c>
      <c r="H575" s="31">
        <v>0.218</v>
      </c>
      <c r="I575" s="32">
        <v>19.11</v>
      </c>
      <c r="J575" s="32">
        <v>4.16</v>
      </c>
    </row>
    <row r="576" spans="1:10" ht="21" customHeight="1">
      <c r="A576" s="21" t="s">
        <v>45</v>
      </c>
      <c r="B576" s="22" t="s">
        <v>91</v>
      </c>
      <c r="C576" s="21" t="s">
        <v>26</v>
      </c>
      <c r="D576" s="21" t="s">
        <v>92</v>
      </c>
      <c r="E576" s="257" t="s">
        <v>46</v>
      </c>
      <c r="F576" s="257"/>
      <c r="G576" s="23" t="s">
        <v>59</v>
      </c>
      <c r="H576" s="24">
        <v>0.24</v>
      </c>
      <c r="I576" s="25">
        <v>1.25</v>
      </c>
      <c r="J576" s="25">
        <v>0.3</v>
      </c>
    </row>
    <row r="577" spans="1:10" ht="21" customHeight="1">
      <c r="A577" s="21" t="s">
        <v>45</v>
      </c>
      <c r="B577" s="22" t="s">
        <v>93</v>
      </c>
      <c r="C577" s="21" t="s">
        <v>26</v>
      </c>
      <c r="D577" s="21" t="s">
        <v>766</v>
      </c>
      <c r="E577" s="257" t="s">
        <v>46</v>
      </c>
      <c r="F577" s="257"/>
      <c r="G577" s="23" t="s">
        <v>59</v>
      </c>
      <c r="H577" s="24">
        <v>1.2150000000000001</v>
      </c>
      <c r="I577" s="25">
        <v>2.59</v>
      </c>
      <c r="J577" s="25">
        <v>3.14</v>
      </c>
    </row>
    <row r="578" spans="1:10" ht="27" customHeight="1">
      <c r="A578" s="21" t="s">
        <v>45</v>
      </c>
      <c r="B578" s="22" t="s">
        <v>1055</v>
      </c>
      <c r="C578" s="21" t="s">
        <v>26</v>
      </c>
      <c r="D578" s="21" t="s">
        <v>1056</v>
      </c>
      <c r="E578" s="257" t="s">
        <v>46</v>
      </c>
      <c r="F578" s="257"/>
      <c r="G578" s="23" t="s">
        <v>24</v>
      </c>
      <c r="H578" s="24">
        <v>0.25</v>
      </c>
      <c r="I578" s="25">
        <v>495.1</v>
      </c>
      <c r="J578" s="25">
        <v>123.77</v>
      </c>
    </row>
    <row r="579" spans="1:10" ht="27.6">
      <c r="A579" s="26"/>
      <c r="B579" s="26"/>
      <c r="C579" s="26"/>
      <c r="D579" s="26"/>
      <c r="E579" s="26" t="s">
        <v>47</v>
      </c>
      <c r="F579" s="27">
        <v>9.82</v>
      </c>
      <c r="G579" s="26" t="s">
        <v>48</v>
      </c>
      <c r="H579" s="27">
        <v>0</v>
      </c>
      <c r="I579" s="26" t="s">
        <v>49</v>
      </c>
      <c r="J579" s="27">
        <v>9.82</v>
      </c>
    </row>
    <row r="580" spans="1:10" ht="15" customHeight="1" thickBot="1">
      <c r="A580" s="55"/>
      <c r="B580" s="55"/>
      <c r="C580" s="55"/>
      <c r="D580" s="55"/>
      <c r="E580" s="55" t="s">
        <v>50</v>
      </c>
      <c r="F580" s="54">
        <v>40.86</v>
      </c>
      <c r="G580" s="55"/>
      <c r="H580" s="255" t="s">
        <v>51</v>
      </c>
      <c r="I580" s="255"/>
      <c r="J580" s="54">
        <v>182.64</v>
      </c>
    </row>
    <row r="581" spans="1:10" ht="18" customHeight="1" thickTop="1">
      <c r="A581" s="40" t="s">
        <v>1057</v>
      </c>
      <c r="B581" s="41" t="s">
        <v>16</v>
      </c>
      <c r="C581" s="40" t="s">
        <v>17</v>
      </c>
      <c r="D581" s="40" t="s">
        <v>6</v>
      </c>
      <c r="E581" s="253" t="s">
        <v>42</v>
      </c>
      <c r="F581" s="253"/>
      <c r="G581" s="42" t="s">
        <v>18</v>
      </c>
      <c r="H581" s="41" t="s">
        <v>19</v>
      </c>
      <c r="I581" s="41" t="s">
        <v>20</v>
      </c>
      <c r="J581" s="41" t="s">
        <v>7</v>
      </c>
    </row>
    <row r="582" spans="1:10" ht="21" customHeight="1">
      <c r="A582" s="69" t="s">
        <v>43</v>
      </c>
      <c r="B582" s="70" t="s">
        <v>623</v>
      </c>
      <c r="C582" s="69" t="s">
        <v>26</v>
      </c>
      <c r="D582" s="69" t="s">
        <v>624</v>
      </c>
      <c r="E582" s="250" t="s">
        <v>87</v>
      </c>
      <c r="F582" s="250"/>
      <c r="G582" s="71" t="s">
        <v>30</v>
      </c>
      <c r="H582" s="72">
        <v>1</v>
      </c>
      <c r="I582" s="73">
        <v>140.31</v>
      </c>
      <c r="J582" s="73">
        <v>140.31</v>
      </c>
    </row>
    <row r="583" spans="1:10" ht="27" customHeight="1">
      <c r="A583" s="28" t="s">
        <v>52</v>
      </c>
      <c r="B583" s="29" t="s">
        <v>70</v>
      </c>
      <c r="C583" s="28" t="s">
        <v>26</v>
      </c>
      <c r="D583" s="28" t="s">
        <v>71</v>
      </c>
      <c r="E583" s="254" t="s">
        <v>55</v>
      </c>
      <c r="F583" s="254"/>
      <c r="G583" s="30" t="s">
        <v>56</v>
      </c>
      <c r="H583" s="31">
        <v>0.54700000000000004</v>
      </c>
      <c r="I583" s="32">
        <v>24.45</v>
      </c>
      <c r="J583" s="32">
        <v>13.37</v>
      </c>
    </row>
    <row r="584" spans="1:10" ht="27" customHeight="1">
      <c r="A584" s="28" t="s">
        <v>52</v>
      </c>
      <c r="B584" s="29" t="s">
        <v>53</v>
      </c>
      <c r="C584" s="28" t="s">
        <v>26</v>
      </c>
      <c r="D584" s="28" t="s">
        <v>54</v>
      </c>
      <c r="E584" s="254" t="s">
        <v>55</v>
      </c>
      <c r="F584" s="254"/>
      <c r="G584" s="30" t="s">
        <v>56</v>
      </c>
      <c r="H584" s="31">
        <v>0.27300000000000002</v>
      </c>
      <c r="I584" s="32">
        <v>19.11</v>
      </c>
      <c r="J584" s="32">
        <v>5.21</v>
      </c>
    </row>
    <row r="585" spans="1:10" ht="27" customHeight="1">
      <c r="A585" s="21" t="s">
        <v>45</v>
      </c>
      <c r="B585" s="22" t="s">
        <v>764</v>
      </c>
      <c r="C585" s="21" t="s">
        <v>26</v>
      </c>
      <c r="D585" s="21" t="s">
        <v>765</v>
      </c>
      <c r="E585" s="257" t="s">
        <v>46</v>
      </c>
      <c r="F585" s="257"/>
      <c r="G585" s="23" t="s">
        <v>30</v>
      </c>
      <c r="H585" s="24">
        <v>1</v>
      </c>
      <c r="I585" s="25">
        <v>118.39</v>
      </c>
      <c r="J585" s="25">
        <v>118.39</v>
      </c>
    </row>
    <row r="586" spans="1:10" ht="21" customHeight="1">
      <c r="A586" s="21" t="s">
        <v>45</v>
      </c>
      <c r="B586" s="22" t="s">
        <v>93</v>
      </c>
      <c r="C586" s="21" t="s">
        <v>26</v>
      </c>
      <c r="D586" s="21" t="s">
        <v>766</v>
      </c>
      <c r="E586" s="257" t="s">
        <v>46</v>
      </c>
      <c r="F586" s="257"/>
      <c r="G586" s="23" t="s">
        <v>59</v>
      </c>
      <c r="H586" s="24">
        <v>1.29</v>
      </c>
      <c r="I586" s="25">
        <v>2.59</v>
      </c>
      <c r="J586" s="25">
        <v>3.34</v>
      </c>
    </row>
    <row r="587" spans="1:10" ht="27.6">
      <c r="A587" s="26"/>
      <c r="B587" s="26"/>
      <c r="C587" s="26"/>
      <c r="D587" s="26"/>
      <c r="E587" s="26" t="s">
        <v>47</v>
      </c>
      <c r="F587" s="27">
        <v>12.65</v>
      </c>
      <c r="G587" s="26" t="s">
        <v>48</v>
      </c>
      <c r="H587" s="27">
        <v>0</v>
      </c>
      <c r="I587" s="26" t="s">
        <v>49</v>
      </c>
      <c r="J587" s="27">
        <v>12.65</v>
      </c>
    </row>
    <row r="588" spans="1:10" ht="15" customHeight="1" thickBot="1">
      <c r="A588" s="55"/>
      <c r="B588" s="55"/>
      <c r="C588" s="55"/>
      <c r="D588" s="55"/>
      <c r="E588" s="55" t="s">
        <v>50</v>
      </c>
      <c r="F588" s="54">
        <v>40.43</v>
      </c>
      <c r="G588" s="55"/>
      <c r="H588" s="255" t="s">
        <v>51</v>
      </c>
      <c r="I588" s="255"/>
      <c r="J588" s="54">
        <v>180.74</v>
      </c>
    </row>
    <row r="589" spans="1:10" ht="18" customHeight="1" thickTop="1">
      <c r="A589" s="40" t="s">
        <v>397</v>
      </c>
      <c r="B589" s="41" t="s">
        <v>16</v>
      </c>
      <c r="C589" s="40" t="s">
        <v>17</v>
      </c>
      <c r="D589" s="40" t="s">
        <v>6</v>
      </c>
      <c r="E589" s="253" t="s">
        <v>42</v>
      </c>
      <c r="F589" s="253"/>
      <c r="G589" s="42" t="s">
        <v>18</v>
      </c>
      <c r="H589" s="41" t="s">
        <v>19</v>
      </c>
      <c r="I589" s="41" t="s">
        <v>20</v>
      </c>
      <c r="J589" s="41" t="s">
        <v>7</v>
      </c>
    </row>
    <row r="590" spans="1:10" ht="21" customHeight="1">
      <c r="A590" s="69" t="s">
        <v>43</v>
      </c>
      <c r="B590" s="70" t="s">
        <v>627</v>
      </c>
      <c r="C590" s="69" t="s">
        <v>26</v>
      </c>
      <c r="D590" s="69" t="s">
        <v>626</v>
      </c>
      <c r="E590" s="250" t="s">
        <v>104</v>
      </c>
      <c r="F590" s="250"/>
      <c r="G590" s="71" t="s">
        <v>24</v>
      </c>
      <c r="H590" s="72">
        <v>1</v>
      </c>
      <c r="I590" s="73">
        <v>17.04</v>
      </c>
      <c r="J590" s="73">
        <v>17.04</v>
      </c>
    </row>
    <row r="591" spans="1:10" ht="27" customHeight="1">
      <c r="A591" s="28" t="s">
        <v>52</v>
      </c>
      <c r="B591" s="29" t="s">
        <v>105</v>
      </c>
      <c r="C591" s="28" t="s">
        <v>26</v>
      </c>
      <c r="D591" s="28" t="s">
        <v>106</v>
      </c>
      <c r="E591" s="254" t="s">
        <v>55</v>
      </c>
      <c r="F591" s="254"/>
      <c r="G591" s="30" t="s">
        <v>56</v>
      </c>
      <c r="H591" s="31">
        <v>0.33400000000000002</v>
      </c>
      <c r="I591" s="32">
        <v>25.06</v>
      </c>
      <c r="J591" s="32">
        <v>8.3699999999999992</v>
      </c>
    </row>
    <row r="592" spans="1:10" ht="27" customHeight="1">
      <c r="A592" s="28" t="s">
        <v>52</v>
      </c>
      <c r="B592" s="29" t="s">
        <v>53</v>
      </c>
      <c r="C592" s="28" t="s">
        <v>26</v>
      </c>
      <c r="D592" s="28" t="s">
        <v>54</v>
      </c>
      <c r="E592" s="254" t="s">
        <v>55</v>
      </c>
      <c r="F592" s="254"/>
      <c r="G592" s="30" t="s">
        <v>56</v>
      </c>
      <c r="H592" s="31">
        <v>8.3000000000000004E-2</v>
      </c>
      <c r="I592" s="32">
        <v>19.11</v>
      </c>
      <c r="J592" s="32">
        <v>1.58</v>
      </c>
    </row>
    <row r="593" spans="1:10" ht="21" customHeight="1">
      <c r="A593" s="21" t="s">
        <v>45</v>
      </c>
      <c r="B593" s="22" t="s">
        <v>107</v>
      </c>
      <c r="C593" s="21" t="s">
        <v>26</v>
      </c>
      <c r="D593" s="21" t="s">
        <v>108</v>
      </c>
      <c r="E593" s="257" t="s">
        <v>46</v>
      </c>
      <c r="F593" s="257"/>
      <c r="G593" s="23" t="s">
        <v>31</v>
      </c>
      <c r="H593" s="24">
        <v>0.1</v>
      </c>
      <c r="I593" s="25">
        <v>0.84</v>
      </c>
      <c r="J593" s="25">
        <v>0.08</v>
      </c>
    </row>
    <row r="594" spans="1:10" ht="21" customHeight="1">
      <c r="A594" s="21" t="s">
        <v>45</v>
      </c>
      <c r="B594" s="22" t="s">
        <v>772</v>
      </c>
      <c r="C594" s="21" t="s">
        <v>26</v>
      </c>
      <c r="D594" s="21" t="s">
        <v>773</v>
      </c>
      <c r="E594" s="257" t="s">
        <v>46</v>
      </c>
      <c r="F594" s="257"/>
      <c r="G594" s="23" t="s">
        <v>59</v>
      </c>
      <c r="H594" s="24">
        <v>1.5518400000000001</v>
      </c>
      <c r="I594" s="25">
        <v>4.5199999999999996</v>
      </c>
      <c r="J594" s="25">
        <v>7.01</v>
      </c>
    </row>
    <row r="595" spans="1:10" ht="27.6">
      <c r="A595" s="26"/>
      <c r="B595" s="26"/>
      <c r="C595" s="26"/>
      <c r="D595" s="26"/>
      <c r="E595" s="26" t="s">
        <v>47</v>
      </c>
      <c r="F595" s="27">
        <v>6.47</v>
      </c>
      <c r="G595" s="26" t="s">
        <v>48</v>
      </c>
      <c r="H595" s="27">
        <v>0</v>
      </c>
      <c r="I595" s="26" t="s">
        <v>49</v>
      </c>
      <c r="J595" s="27">
        <v>6.47</v>
      </c>
    </row>
    <row r="596" spans="1:10" ht="15" customHeight="1" thickBot="1">
      <c r="A596" s="55"/>
      <c r="B596" s="55"/>
      <c r="C596" s="55"/>
      <c r="D596" s="55"/>
      <c r="E596" s="55" t="s">
        <v>50</v>
      </c>
      <c r="F596" s="54">
        <v>4.91</v>
      </c>
      <c r="G596" s="55"/>
      <c r="H596" s="255" t="s">
        <v>51</v>
      </c>
      <c r="I596" s="255"/>
      <c r="J596" s="54">
        <v>21.95</v>
      </c>
    </row>
    <row r="597" spans="1:10" ht="18" customHeight="1" thickTop="1">
      <c r="A597" s="40" t="s">
        <v>398</v>
      </c>
      <c r="B597" s="41" t="s">
        <v>16</v>
      </c>
      <c r="C597" s="40" t="s">
        <v>17</v>
      </c>
      <c r="D597" s="40" t="s">
        <v>6</v>
      </c>
      <c r="E597" s="253" t="s">
        <v>42</v>
      </c>
      <c r="F597" s="253"/>
      <c r="G597" s="42" t="s">
        <v>18</v>
      </c>
      <c r="H597" s="41" t="s">
        <v>19</v>
      </c>
      <c r="I597" s="41" t="s">
        <v>20</v>
      </c>
      <c r="J597" s="41" t="s">
        <v>7</v>
      </c>
    </row>
    <row r="598" spans="1:10" ht="21" customHeight="1">
      <c r="A598" s="69" t="s">
        <v>43</v>
      </c>
      <c r="B598" s="70" t="s">
        <v>627</v>
      </c>
      <c r="C598" s="69" t="s">
        <v>26</v>
      </c>
      <c r="D598" s="69" t="s">
        <v>1626</v>
      </c>
      <c r="E598" s="250" t="s">
        <v>104</v>
      </c>
      <c r="F598" s="250"/>
      <c r="G598" s="71" t="s">
        <v>24</v>
      </c>
      <c r="H598" s="72">
        <v>1</v>
      </c>
      <c r="I598" s="73">
        <v>17.04</v>
      </c>
      <c r="J598" s="73">
        <v>17.04</v>
      </c>
    </row>
    <row r="599" spans="1:10" ht="27" customHeight="1">
      <c r="A599" s="28" t="s">
        <v>52</v>
      </c>
      <c r="B599" s="29" t="s">
        <v>105</v>
      </c>
      <c r="C599" s="28" t="s">
        <v>26</v>
      </c>
      <c r="D599" s="28" t="s">
        <v>106</v>
      </c>
      <c r="E599" s="254" t="s">
        <v>55</v>
      </c>
      <c r="F599" s="254"/>
      <c r="G599" s="30" t="s">
        <v>56</v>
      </c>
      <c r="H599" s="31">
        <v>0.33400000000000002</v>
      </c>
      <c r="I599" s="32">
        <v>25.06</v>
      </c>
      <c r="J599" s="32">
        <v>8.3699999999999992</v>
      </c>
    </row>
    <row r="600" spans="1:10" ht="27" customHeight="1">
      <c r="A600" s="28" t="s">
        <v>52</v>
      </c>
      <c r="B600" s="29" t="s">
        <v>53</v>
      </c>
      <c r="C600" s="28" t="s">
        <v>26</v>
      </c>
      <c r="D600" s="28" t="s">
        <v>54</v>
      </c>
      <c r="E600" s="254" t="s">
        <v>55</v>
      </c>
      <c r="F600" s="254"/>
      <c r="G600" s="30" t="s">
        <v>56</v>
      </c>
      <c r="H600" s="31">
        <v>8.3000000000000004E-2</v>
      </c>
      <c r="I600" s="32">
        <v>19.11</v>
      </c>
      <c r="J600" s="32">
        <v>1.58</v>
      </c>
    </row>
    <row r="601" spans="1:10" ht="21" customHeight="1">
      <c r="A601" s="21" t="s">
        <v>45</v>
      </c>
      <c r="B601" s="22" t="s">
        <v>107</v>
      </c>
      <c r="C601" s="21" t="s">
        <v>26</v>
      </c>
      <c r="D601" s="21" t="s">
        <v>108</v>
      </c>
      <c r="E601" s="257" t="s">
        <v>46</v>
      </c>
      <c r="F601" s="257"/>
      <c r="G601" s="23" t="s">
        <v>31</v>
      </c>
      <c r="H601" s="24">
        <v>0.1</v>
      </c>
      <c r="I601" s="25">
        <v>0.84</v>
      </c>
      <c r="J601" s="25">
        <v>0.08</v>
      </c>
    </row>
    <row r="602" spans="1:10" ht="21" customHeight="1">
      <c r="A602" s="21" t="s">
        <v>45</v>
      </c>
      <c r="B602" s="22" t="s">
        <v>772</v>
      </c>
      <c r="C602" s="21" t="s">
        <v>26</v>
      </c>
      <c r="D602" s="21" t="s">
        <v>773</v>
      </c>
      <c r="E602" s="257" t="s">
        <v>46</v>
      </c>
      <c r="F602" s="257"/>
      <c r="G602" s="23" t="s">
        <v>59</v>
      </c>
      <c r="H602" s="24">
        <v>1.5518400000000001</v>
      </c>
      <c r="I602" s="25">
        <v>4.5199999999999996</v>
      </c>
      <c r="J602" s="25">
        <v>7.01</v>
      </c>
    </row>
    <row r="603" spans="1:10" ht="27.6">
      <c r="A603" s="26"/>
      <c r="B603" s="26"/>
      <c r="C603" s="26"/>
      <c r="D603" s="26"/>
      <c r="E603" s="26" t="s">
        <v>47</v>
      </c>
      <c r="F603" s="27">
        <v>6.47</v>
      </c>
      <c r="G603" s="26" t="s">
        <v>48</v>
      </c>
      <c r="H603" s="27">
        <v>0</v>
      </c>
      <c r="I603" s="26" t="s">
        <v>49</v>
      </c>
      <c r="J603" s="27">
        <v>6.47</v>
      </c>
    </row>
    <row r="604" spans="1:10" ht="15" customHeight="1" thickBot="1">
      <c r="A604" s="55"/>
      <c r="B604" s="55"/>
      <c r="C604" s="55"/>
      <c r="D604" s="55"/>
      <c r="E604" s="55" t="s">
        <v>50</v>
      </c>
      <c r="F604" s="54">
        <v>4.91</v>
      </c>
      <c r="G604" s="55"/>
      <c r="H604" s="255" t="s">
        <v>51</v>
      </c>
      <c r="I604" s="255"/>
      <c r="J604" s="54">
        <v>21.95</v>
      </c>
    </row>
    <row r="605" spans="1:10" ht="18" customHeight="1" thickTop="1">
      <c r="A605" s="40" t="s">
        <v>399</v>
      </c>
      <c r="B605" s="41" t="s">
        <v>16</v>
      </c>
      <c r="C605" s="40" t="s">
        <v>17</v>
      </c>
      <c r="D605" s="40" t="s">
        <v>6</v>
      </c>
      <c r="E605" s="253" t="s">
        <v>42</v>
      </c>
      <c r="F605" s="253"/>
      <c r="G605" s="42" t="s">
        <v>18</v>
      </c>
      <c r="H605" s="41" t="s">
        <v>19</v>
      </c>
      <c r="I605" s="41" t="s">
        <v>20</v>
      </c>
      <c r="J605" s="41" t="s">
        <v>7</v>
      </c>
    </row>
    <row r="606" spans="1:10" ht="21" customHeight="1">
      <c r="A606" s="69" t="s">
        <v>43</v>
      </c>
      <c r="B606" s="70" t="s">
        <v>38</v>
      </c>
      <c r="C606" s="69" t="s">
        <v>26</v>
      </c>
      <c r="D606" s="69" t="s">
        <v>1058</v>
      </c>
      <c r="E606" s="250" t="s">
        <v>104</v>
      </c>
      <c r="F606" s="250"/>
      <c r="G606" s="71" t="s">
        <v>24</v>
      </c>
      <c r="H606" s="72">
        <v>1</v>
      </c>
      <c r="I606" s="73">
        <v>16.93</v>
      </c>
      <c r="J606" s="73">
        <v>16.93</v>
      </c>
    </row>
    <row r="607" spans="1:10" ht="27" customHeight="1">
      <c r="A607" s="28" t="s">
        <v>52</v>
      </c>
      <c r="B607" s="29" t="s">
        <v>105</v>
      </c>
      <c r="C607" s="28" t="s">
        <v>26</v>
      </c>
      <c r="D607" s="28" t="s">
        <v>106</v>
      </c>
      <c r="E607" s="254" t="s">
        <v>55</v>
      </c>
      <c r="F607" s="254"/>
      <c r="G607" s="30" t="s">
        <v>56</v>
      </c>
      <c r="H607" s="31">
        <v>0.187</v>
      </c>
      <c r="I607" s="32">
        <v>25.06</v>
      </c>
      <c r="J607" s="32">
        <v>4.68</v>
      </c>
    </row>
    <row r="608" spans="1:10" ht="27" customHeight="1">
      <c r="A608" s="28" t="s">
        <v>52</v>
      </c>
      <c r="B608" s="29" t="s">
        <v>53</v>
      </c>
      <c r="C608" s="28" t="s">
        <v>26</v>
      </c>
      <c r="D608" s="28" t="s">
        <v>54</v>
      </c>
      <c r="E608" s="254" t="s">
        <v>55</v>
      </c>
      <c r="F608" s="254"/>
      <c r="G608" s="30" t="s">
        <v>56</v>
      </c>
      <c r="H608" s="31">
        <v>6.9000000000000006E-2</v>
      </c>
      <c r="I608" s="32">
        <v>19.11</v>
      </c>
      <c r="J608" s="32">
        <v>1.31</v>
      </c>
    </row>
    <row r="609" spans="1:10" ht="21" customHeight="1">
      <c r="A609" s="21" t="s">
        <v>45</v>
      </c>
      <c r="B609" s="22" t="s">
        <v>109</v>
      </c>
      <c r="C609" s="21" t="s">
        <v>26</v>
      </c>
      <c r="D609" s="21" t="s">
        <v>110</v>
      </c>
      <c r="E609" s="257" t="s">
        <v>46</v>
      </c>
      <c r="F609" s="257"/>
      <c r="G609" s="23" t="s">
        <v>90</v>
      </c>
      <c r="H609" s="24">
        <v>0.33</v>
      </c>
      <c r="I609" s="25">
        <v>33.159999999999997</v>
      </c>
      <c r="J609" s="25">
        <v>10.94</v>
      </c>
    </row>
    <row r="610" spans="1:10" ht="27.6">
      <c r="A610" s="26"/>
      <c r="B610" s="26"/>
      <c r="C610" s="26"/>
      <c r="D610" s="26"/>
      <c r="E610" s="26" t="s">
        <v>47</v>
      </c>
      <c r="F610" s="27">
        <v>3.89</v>
      </c>
      <c r="G610" s="26" t="s">
        <v>48</v>
      </c>
      <c r="H610" s="27">
        <v>0</v>
      </c>
      <c r="I610" s="26" t="s">
        <v>49</v>
      </c>
      <c r="J610" s="27">
        <v>3.89</v>
      </c>
    </row>
    <row r="611" spans="1:10" ht="15" customHeight="1" thickBot="1">
      <c r="A611" s="55"/>
      <c r="B611" s="55"/>
      <c r="C611" s="55"/>
      <c r="D611" s="55"/>
      <c r="E611" s="55" t="s">
        <v>50</v>
      </c>
      <c r="F611" s="54">
        <v>4.87</v>
      </c>
      <c r="G611" s="55"/>
      <c r="H611" s="255" t="s">
        <v>51</v>
      </c>
      <c r="I611" s="255"/>
      <c r="J611" s="54">
        <v>21.8</v>
      </c>
    </row>
    <row r="612" spans="1:10" ht="18" customHeight="1" thickTop="1">
      <c r="A612" s="40" t="s">
        <v>400</v>
      </c>
      <c r="B612" s="41" t="s">
        <v>16</v>
      </c>
      <c r="C612" s="40" t="s">
        <v>17</v>
      </c>
      <c r="D612" s="40" t="s">
        <v>6</v>
      </c>
      <c r="E612" s="253" t="s">
        <v>42</v>
      </c>
      <c r="F612" s="253"/>
      <c r="G612" s="42" t="s">
        <v>18</v>
      </c>
      <c r="H612" s="41" t="s">
        <v>19</v>
      </c>
      <c r="I612" s="41" t="s">
        <v>20</v>
      </c>
      <c r="J612" s="41" t="s">
        <v>7</v>
      </c>
    </row>
    <row r="613" spans="1:10" ht="21" customHeight="1">
      <c r="A613" s="69" t="s">
        <v>43</v>
      </c>
      <c r="B613" s="70" t="s">
        <v>628</v>
      </c>
      <c r="C613" s="69" t="s">
        <v>26</v>
      </c>
      <c r="D613" s="69" t="s">
        <v>1059</v>
      </c>
      <c r="E613" s="250" t="s">
        <v>104</v>
      </c>
      <c r="F613" s="250"/>
      <c r="G613" s="71" t="s">
        <v>24</v>
      </c>
      <c r="H613" s="72">
        <v>1</v>
      </c>
      <c r="I613" s="73">
        <v>12.26</v>
      </c>
      <c r="J613" s="73">
        <v>12.26</v>
      </c>
    </row>
    <row r="614" spans="1:10" ht="27" customHeight="1">
      <c r="A614" s="28" t="s">
        <v>52</v>
      </c>
      <c r="B614" s="29" t="s">
        <v>105</v>
      </c>
      <c r="C614" s="28" t="s">
        <v>26</v>
      </c>
      <c r="D614" s="28" t="s">
        <v>106</v>
      </c>
      <c r="E614" s="254" t="s">
        <v>55</v>
      </c>
      <c r="F614" s="254"/>
      <c r="G614" s="30" t="s">
        <v>56</v>
      </c>
      <c r="H614" s="31">
        <v>0.17</v>
      </c>
      <c r="I614" s="32">
        <v>25.06</v>
      </c>
      <c r="J614" s="32">
        <v>4.26</v>
      </c>
    </row>
    <row r="615" spans="1:10" ht="27" customHeight="1">
      <c r="A615" s="28" t="s">
        <v>52</v>
      </c>
      <c r="B615" s="29" t="s">
        <v>53</v>
      </c>
      <c r="C615" s="28" t="s">
        <v>26</v>
      </c>
      <c r="D615" s="28" t="s">
        <v>54</v>
      </c>
      <c r="E615" s="254" t="s">
        <v>55</v>
      </c>
      <c r="F615" s="254"/>
      <c r="G615" s="30" t="s">
        <v>56</v>
      </c>
      <c r="H615" s="31">
        <v>6.2E-2</v>
      </c>
      <c r="I615" s="32">
        <v>19.11</v>
      </c>
      <c r="J615" s="32">
        <v>1.18</v>
      </c>
    </row>
    <row r="616" spans="1:10" ht="21" customHeight="1">
      <c r="A616" s="21" t="s">
        <v>45</v>
      </c>
      <c r="B616" s="22" t="s">
        <v>774</v>
      </c>
      <c r="C616" s="21" t="s">
        <v>26</v>
      </c>
      <c r="D616" s="21" t="s">
        <v>775</v>
      </c>
      <c r="E616" s="257" t="s">
        <v>46</v>
      </c>
      <c r="F616" s="257"/>
      <c r="G616" s="23" t="s">
        <v>90</v>
      </c>
      <c r="H616" s="24">
        <v>0.33</v>
      </c>
      <c r="I616" s="25">
        <v>20.68</v>
      </c>
      <c r="J616" s="25">
        <v>6.82</v>
      </c>
    </row>
    <row r="617" spans="1:10" ht="27.6">
      <c r="A617" s="26"/>
      <c r="B617" s="26"/>
      <c r="C617" s="26"/>
      <c r="D617" s="26"/>
      <c r="E617" s="26" t="s">
        <v>47</v>
      </c>
      <c r="F617" s="27">
        <v>3.53</v>
      </c>
      <c r="G617" s="26" t="s">
        <v>48</v>
      </c>
      <c r="H617" s="27">
        <v>0</v>
      </c>
      <c r="I617" s="26" t="s">
        <v>49</v>
      </c>
      <c r="J617" s="27">
        <v>3.53</v>
      </c>
    </row>
    <row r="618" spans="1:10" ht="15" customHeight="1" thickBot="1">
      <c r="A618" s="55"/>
      <c r="B618" s="55"/>
      <c r="C618" s="55"/>
      <c r="D618" s="55"/>
      <c r="E618" s="55" t="s">
        <v>50</v>
      </c>
      <c r="F618" s="54">
        <v>3.53</v>
      </c>
      <c r="G618" s="55"/>
      <c r="H618" s="255" t="s">
        <v>51</v>
      </c>
      <c r="I618" s="255"/>
      <c r="J618" s="54">
        <v>15.79</v>
      </c>
    </row>
    <row r="619" spans="1:10" ht="18" customHeight="1" thickTop="1">
      <c r="A619" s="40" t="s">
        <v>401</v>
      </c>
      <c r="B619" s="41" t="s">
        <v>16</v>
      </c>
      <c r="C619" s="40" t="s">
        <v>17</v>
      </c>
      <c r="D619" s="40" t="s">
        <v>6</v>
      </c>
      <c r="E619" s="253" t="s">
        <v>42</v>
      </c>
      <c r="F619" s="253"/>
      <c r="G619" s="42" t="s">
        <v>18</v>
      </c>
      <c r="H619" s="41" t="s">
        <v>19</v>
      </c>
      <c r="I619" s="41" t="s">
        <v>20</v>
      </c>
      <c r="J619" s="41" t="s">
        <v>7</v>
      </c>
    </row>
    <row r="620" spans="1:10" ht="21" customHeight="1">
      <c r="A620" s="69" t="s">
        <v>43</v>
      </c>
      <c r="B620" s="70" t="s">
        <v>629</v>
      </c>
      <c r="C620" s="69" t="s">
        <v>26</v>
      </c>
      <c r="D620" s="69" t="s">
        <v>1060</v>
      </c>
      <c r="E620" s="250" t="s">
        <v>104</v>
      </c>
      <c r="F620" s="250"/>
      <c r="G620" s="71" t="s">
        <v>24</v>
      </c>
      <c r="H620" s="72">
        <v>1</v>
      </c>
      <c r="I620" s="73">
        <v>26.939999999999998</v>
      </c>
      <c r="J620" s="73">
        <v>26.94</v>
      </c>
    </row>
    <row r="621" spans="1:10" ht="27" customHeight="1">
      <c r="A621" s="28" t="s">
        <v>52</v>
      </c>
      <c r="B621" s="29" t="s">
        <v>105</v>
      </c>
      <c r="C621" s="28" t="s">
        <v>26</v>
      </c>
      <c r="D621" s="28" t="s">
        <v>106</v>
      </c>
      <c r="E621" s="254" t="s">
        <v>55</v>
      </c>
      <c r="F621" s="254"/>
      <c r="G621" s="30" t="s">
        <v>56</v>
      </c>
      <c r="H621" s="31">
        <v>0.4</v>
      </c>
      <c r="I621" s="32">
        <v>25.06</v>
      </c>
      <c r="J621" s="32">
        <v>10.02</v>
      </c>
    </row>
    <row r="622" spans="1:10" ht="27" customHeight="1">
      <c r="A622" s="28" t="s">
        <v>52</v>
      </c>
      <c r="B622" s="29" t="s">
        <v>53</v>
      </c>
      <c r="C622" s="28" t="s">
        <v>26</v>
      </c>
      <c r="D622" s="28" t="s">
        <v>54</v>
      </c>
      <c r="E622" s="254" t="s">
        <v>55</v>
      </c>
      <c r="F622" s="254"/>
      <c r="G622" s="30" t="s">
        <v>56</v>
      </c>
      <c r="H622" s="31">
        <v>0.35</v>
      </c>
      <c r="I622" s="32">
        <v>19.11</v>
      </c>
      <c r="J622" s="32">
        <v>6.68</v>
      </c>
    </row>
    <row r="623" spans="1:10" ht="21" customHeight="1">
      <c r="A623" s="21" t="s">
        <v>45</v>
      </c>
      <c r="B623" s="22" t="s">
        <v>107</v>
      </c>
      <c r="C623" s="21" t="s">
        <v>26</v>
      </c>
      <c r="D623" s="21" t="s">
        <v>108</v>
      </c>
      <c r="E623" s="257" t="s">
        <v>46</v>
      </c>
      <c r="F623" s="257"/>
      <c r="G623" s="23" t="s">
        <v>31</v>
      </c>
      <c r="H623" s="24">
        <v>0.4</v>
      </c>
      <c r="I623" s="25">
        <v>0.84</v>
      </c>
      <c r="J623" s="25">
        <v>0.33</v>
      </c>
    </row>
    <row r="624" spans="1:10" ht="21" customHeight="1">
      <c r="A624" s="21" t="s">
        <v>45</v>
      </c>
      <c r="B624" s="22" t="s">
        <v>111</v>
      </c>
      <c r="C624" s="21" t="s">
        <v>26</v>
      </c>
      <c r="D624" s="21" t="s">
        <v>294</v>
      </c>
      <c r="E624" s="257" t="s">
        <v>46</v>
      </c>
      <c r="F624" s="257"/>
      <c r="G624" s="23" t="s">
        <v>90</v>
      </c>
      <c r="H624" s="24">
        <v>0.04</v>
      </c>
      <c r="I624" s="25">
        <v>22.29</v>
      </c>
      <c r="J624" s="25">
        <v>0.89</v>
      </c>
    </row>
    <row r="625" spans="1:10" ht="21" customHeight="1">
      <c r="A625" s="21" t="s">
        <v>45</v>
      </c>
      <c r="B625" s="22" t="s">
        <v>776</v>
      </c>
      <c r="C625" s="21" t="s">
        <v>26</v>
      </c>
      <c r="D625" s="21" t="s">
        <v>112</v>
      </c>
      <c r="E625" s="257" t="s">
        <v>46</v>
      </c>
      <c r="F625" s="257"/>
      <c r="G625" s="23" t="s">
        <v>777</v>
      </c>
      <c r="H625" s="24">
        <v>5.6000000000000001E-2</v>
      </c>
      <c r="I625" s="25">
        <v>47.68</v>
      </c>
      <c r="J625" s="25">
        <v>2.67</v>
      </c>
    </row>
    <row r="626" spans="1:10" ht="21" customHeight="1">
      <c r="A626" s="21" t="s">
        <v>45</v>
      </c>
      <c r="B626" s="22" t="s">
        <v>778</v>
      </c>
      <c r="C626" s="21" t="s">
        <v>26</v>
      </c>
      <c r="D626" s="21" t="s">
        <v>779</v>
      </c>
      <c r="E626" s="257" t="s">
        <v>46</v>
      </c>
      <c r="F626" s="257"/>
      <c r="G626" s="23" t="s">
        <v>90</v>
      </c>
      <c r="H626" s="24">
        <v>0.16</v>
      </c>
      <c r="I626" s="25">
        <v>39.74</v>
      </c>
      <c r="J626" s="25">
        <v>6.35</v>
      </c>
    </row>
    <row r="627" spans="1:10" ht="27.6">
      <c r="A627" s="26"/>
      <c r="B627" s="26"/>
      <c r="C627" s="26"/>
      <c r="D627" s="26"/>
      <c r="E627" s="26" t="s">
        <v>47</v>
      </c>
      <c r="F627" s="27">
        <v>10.75</v>
      </c>
      <c r="G627" s="26" t="s">
        <v>48</v>
      </c>
      <c r="H627" s="27">
        <v>0</v>
      </c>
      <c r="I627" s="26" t="s">
        <v>49</v>
      </c>
      <c r="J627" s="27">
        <v>10.75</v>
      </c>
    </row>
    <row r="628" spans="1:10" ht="15" customHeight="1" thickBot="1">
      <c r="A628" s="55"/>
      <c r="B628" s="55"/>
      <c r="C628" s="55"/>
      <c r="D628" s="55"/>
      <c r="E628" s="55" t="s">
        <v>50</v>
      </c>
      <c r="F628" s="54">
        <v>7.76</v>
      </c>
      <c r="G628" s="55"/>
      <c r="H628" s="255" t="s">
        <v>51</v>
      </c>
      <c r="I628" s="255"/>
      <c r="J628" s="54">
        <v>34.700000000000003</v>
      </c>
    </row>
    <row r="629" spans="1:10" ht="18" customHeight="1" thickTop="1">
      <c r="A629" s="40" t="s">
        <v>402</v>
      </c>
      <c r="B629" s="41" t="s">
        <v>16</v>
      </c>
      <c r="C629" s="40" t="s">
        <v>17</v>
      </c>
      <c r="D629" s="40" t="s">
        <v>6</v>
      </c>
      <c r="E629" s="253" t="s">
        <v>42</v>
      </c>
      <c r="F629" s="253"/>
      <c r="G629" s="42" t="s">
        <v>18</v>
      </c>
      <c r="H629" s="41" t="s">
        <v>19</v>
      </c>
      <c r="I629" s="41" t="s">
        <v>20</v>
      </c>
      <c r="J629" s="41" t="s">
        <v>7</v>
      </c>
    </row>
    <row r="630" spans="1:10" ht="21" customHeight="1">
      <c r="A630" s="69" t="s">
        <v>43</v>
      </c>
      <c r="B630" s="70" t="s">
        <v>404</v>
      </c>
      <c r="C630" s="69" t="s">
        <v>26</v>
      </c>
      <c r="D630" s="69" t="s">
        <v>1061</v>
      </c>
      <c r="E630" s="250" t="s">
        <v>104</v>
      </c>
      <c r="F630" s="250"/>
      <c r="G630" s="71" t="s">
        <v>24</v>
      </c>
      <c r="H630" s="72">
        <v>1</v>
      </c>
      <c r="I630" s="73">
        <v>22.410000000000004</v>
      </c>
      <c r="J630" s="73">
        <v>22.41</v>
      </c>
    </row>
    <row r="631" spans="1:10" ht="27" customHeight="1">
      <c r="A631" s="28" t="s">
        <v>52</v>
      </c>
      <c r="B631" s="29" t="s">
        <v>105</v>
      </c>
      <c r="C631" s="28" t="s">
        <v>26</v>
      </c>
      <c r="D631" s="28" t="s">
        <v>106</v>
      </c>
      <c r="E631" s="254" t="s">
        <v>55</v>
      </c>
      <c r="F631" s="254"/>
      <c r="G631" s="30" t="s">
        <v>56</v>
      </c>
      <c r="H631" s="31">
        <v>0.67789999999999995</v>
      </c>
      <c r="I631" s="32">
        <v>25.06</v>
      </c>
      <c r="J631" s="32">
        <v>16.98</v>
      </c>
    </row>
    <row r="632" spans="1:10" ht="21" customHeight="1">
      <c r="A632" s="21" t="s">
        <v>45</v>
      </c>
      <c r="B632" s="22" t="s">
        <v>111</v>
      </c>
      <c r="C632" s="21" t="s">
        <v>26</v>
      </c>
      <c r="D632" s="21" t="s">
        <v>294</v>
      </c>
      <c r="E632" s="257" t="s">
        <v>46</v>
      </c>
      <c r="F632" s="257"/>
      <c r="G632" s="23" t="s">
        <v>90</v>
      </c>
      <c r="H632" s="24">
        <v>1.2699999999999999E-2</v>
      </c>
      <c r="I632" s="25">
        <v>22.29</v>
      </c>
      <c r="J632" s="25">
        <v>0.28000000000000003</v>
      </c>
    </row>
    <row r="633" spans="1:10" ht="21" customHeight="1">
      <c r="A633" s="21" t="s">
        <v>45</v>
      </c>
      <c r="B633" s="22" t="s">
        <v>537</v>
      </c>
      <c r="C633" s="21" t="s">
        <v>26</v>
      </c>
      <c r="D633" s="21" t="s">
        <v>538</v>
      </c>
      <c r="E633" s="257" t="s">
        <v>46</v>
      </c>
      <c r="F633" s="257"/>
      <c r="G633" s="23" t="s">
        <v>90</v>
      </c>
      <c r="H633" s="24">
        <v>0.12740000000000001</v>
      </c>
      <c r="I633" s="25">
        <v>40.5</v>
      </c>
      <c r="J633" s="25">
        <v>5.15</v>
      </c>
    </row>
    <row r="634" spans="1:10" ht="27.6">
      <c r="A634" s="26"/>
      <c r="B634" s="26"/>
      <c r="C634" s="26"/>
      <c r="D634" s="26"/>
      <c r="E634" s="26" t="s">
        <v>47</v>
      </c>
      <c r="F634" s="27">
        <v>11.13</v>
      </c>
      <c r="G634" s="26" t="s">
        <v>48</v>
      </c>
      <c r="H634" s="27">
        <v>0</v>
      </c>
      <c r="I634" s="26" t="s">
        <v>49</v>
      </c>
      <c r="J634" s="27">
        <v>11.13</v>
      </c>
    </row>
    <row r="635" spans="1:10" ht="15" customHeight="1" thickBot="1">
      <c r="A635" s="55"/>
      <c r="B635" s="55"/>
      <c r="C635" s="55"/>
      <c r="D635" s="55"/>
      <c r="E635" s="55" t="s">
        <v>50</v>
      </c>
      <c r="F635" s="54">
        <v>6.45</v>
      </c>
      <c r="G635" s="55"/>
      <c r="H635" s="255" t="s">
        <v>51</v>
      </c>
      <c r="I635" s="255"/>
      <c r="J635" s="54">
        <v>28.86</v>
      </c>
    </row>
    <row r="636" spans="1:10" ht="18" customHeight="1" thickTop="1">
      <c r="A636" s="40" t="s">
        <v>403</v>
      </c>
      <c r="B636" s="41" t="s">
        <v>16</v>
      </c>
      <c r="C636" s="40" t="s">
        <v>17</v>
      </c>
      <c r="D636" s="40" t="s">
        <v>6</v>
      </c>
      <c r="E636" s="253" t="s">
        <v>42</v>
      </c>
      <c r="F636" s="253"/>
      <c r="G636" s="42" t="s">
        <v>18</v>
      </c>
      <c r="H636" s="41" t="s">
        <v>19</v>
      </c>
      <c r="I636" s="41" t="s">
        <v>20</v>
      </c>
      <c r="J636" s="41" t="s">
        <v>7</v>
      </c>
    </row>
    <row r="637" spans="1:10" ht="21" customHeight="1">
      <c r="A637" s="69" t="s">
        <v>43</v>
      </c>
      <c r="B637" s="70" t="s">
        <v>629</v>
      </c>
      <c r="C637" s="69" t="s">
        <v>26</v>
      </c>
      <c r="D637" s="69" t="s">
        <v>1627</v>
      </c>
      <c r="E637" s="250" t="s">
        <v>104</v>
      </c>
      <c r="F637" s="250"/>
      <c r="G637" s="71" t="s">
        <v>24</v>
      </c>
      <c r="H637" s="72">
        <v>1</v>
      </c>
      <c r="I637" s="73">
        <v>26.939999999999998</v>
      </c>
      <c r="J637" s="73">
        <v>26.94</v>
      </c>
    </row>
    <row r="638" spans="1:10" ht="27" customHeight="1">
      <c r="A638" s="28" t="s">
        <v>52</v>
      </c>
      <c r="B638" s="29" t="s">
        <v>105</v>
      </c>
      <c r="C638" s="28" t="s">
        <v>26</v>
      </c>
      <c r="D638" s="28" t="s">
        <v>106</v>
      </c>
      <c r="E638" s="254" t="s">
        <v>55</v>
      </c>
      <c r="F638" s="254"/>
      <c r="G638" s="30" t="s">
        <v>56</v>
      </c>
      <c r="H638" s="31">
        <v>0.4</v>
      </c>
      <c r="I638" s="32">
        <v>25.06</v>
      </c>
      <c r="J638" s="32">
        <v>10.02</v>
      </c>
    </row>
    <row r="639" spans="1:10" ht="27" customHeight="1">
      <c r="A639" s="28" t="s">
        <v>52</v>
      </c>
      <c r="B639" s="29" t="s">
        <v>53</v>
      </c>
      <c r="C639" s="28" t="s">
        <v>26</v>
      </c>
      <c r="D639" s="28" t="s">
        <v>54</v>
      </c>
      <c r="E639" s="254" t="s">
        <v>55</v>
      </c>
      <c r="F639" s="254"/>
      <c r="G639" s="30" t="s">
        <v>56</v>
      </c>
      <c r="H639" s="31">
        <v>0.35</v>
      </c>
      <c r="I639" s="32">
        <v>19.11</v>
      </c>
      <c r="J639" s="32">
        <v>6.68</v>
      </c>
    </row>
    <row r="640" spans="1:10" ht="21" customHeight="1">
      <c r="A640" s="21" t="s">
        <v>45</v>
      </c>
      <c r="B640" s="22" t="s">
        <v>107</v>
      </c>
      <c r="C640" s="21" t="s">
        <v>26</v>
      </c>
      <c r="D640" s="21" t="s">
        <v>108</v>
      </c>
      <c r="E640" s="257" t="s">
        <v>46</v>
      </c>
      <c r="F640" s="257"/>
      <c r="G640" s="23" t="s">
        <v>31</v>
      </c>
      <c r="H640" s="24">
        <v>0.4</v>
      </c>
      <c r="I640" s="25">
        <v>0.84</v>
      </c>
      <c r="J640" s="25">
        <v>0.33</v>
      </c>
    </row>
    <row r="641" spans="1:10" ht="21" customHeight="1">
      <c r="A641" s="21" t="s">
        <v>45</v>
      </c>
      <c r="B641" s="22" t="s">
        <v>111</v>
      </c>
      <c r="C641" s="21" t="s">
        <v>26</v>
      </c>
      <c r="D641" s="21" t="s">
        <v>294</v>
      </c>
      <c r="E641" s="257" t="s">
        <v>46</v>
      </c>
      <c r="F641" s="257"/>
      <c r="G641" s="23" t="s">
        <v>90</v>
      </c>
      <c r="H641" s="24">
        <v>0.04</v>
      </c>
      <c r="I641" s="25">
        <v>22.29</v>
      </c>
      <c r="J641" s="25">
        <v>0.89</v>
      </c>
    </row>
    <row r="642" spans="1:10" ht="21" customHeight="1">
      <c r="A642" s="21" t="s">
        <v>45</v>
      </c>
      <c r="B642" s="22" t="s">
        <v>776</v>
      </c>
      <c r="C642" s="21" t="s">
        <v>26</v>
      </c>
      <c r="D642" s="21" t="s">
        <v>112</v>
      </c>
      <c r="E642" s="257" t="s">
        <v>46</v>
      </c>
      <c r="F642" s="257"/>
      <c r="G642" s="23" t="s">
        <v>777</v>
      </c>
      <c r="H642" s="24">
        <v>5.6000000000000001E-2</v>
      </c>
      <c r="I642" s="25">
        <v>47.68</v>
      </c>
      <c r="J642" s="25">
        <v>2.67</v>
      </c>
    </row>
    <row r="643" spans="1:10" ht="21" customHeight="1">
      <c r="A643" s="21" t="s">
        <v>45</v>
      </c>
      <c r="B643" s="22" t="s">
        <v>778</v>
      </c>
      <c r="C643" s="21" t="s">
        <v>26</v>
      </c>
      <c r="D643" s="21" t="s">
        <v>779</v>
      </c>
      <c r="E643" s="257" t="s">
        <v>46</v>
      </c>
      <c r="F643" s="257"/>
      <c r="G643" s="23" t="s">
        <v>90</v>
      </c>
      <c r="H643" s="24">
        <v>0.16</v>
      </c>
      <c r="I643" s="25">
        <v>39.74</v>
      </c>
      <c r="J643" s="25">
        <v>6.35</v>
      </c>
    </row>
    <row r="644" spans="1:10" ht="27.6">
      <c r="A644" s="26"/>
      <c r="B644" s="26"/>
      <c r="C644" s="26"/>
      <c r="D644" s="26"/>
      <c r="E644" s="26" t="s">
        <v>47</v>
      </c>
      <c r="F644" s="27">
        <v>10.75</v>
      </c>
      <c r="G644" s="26" t="s">
        <v>48</v>
      </c>
      <c r="H644" s="27">
        <v>0</v>
      </c>
      <c r="I644" s="26" t="s">
        <v>49</v>
      </c>
      <c r="J644" s="27">
        <v>10.75</v>
      </c>
    </row>
    <row r="645" spans="1:10" ht="15" customHeight="1" thickBot="1">
      <c r="A645" s="55"/>
      <c r="B645" s="55"/>
      <c r="C645" s="55"/>
      <c r="D645" s="55"/>
      <c r="E645" s="55" t="s">
        <v>50</v>
      </c>
      <c r="F645" s="54">
        <v>7.76</v>
      </c>
      <c r="G645" s="55"/>
      <c r="H645" s="255" t="s">
        <v>51</v>
      </c>
      <c r="I645" s="255"/>
      <c r="J645" s="54">
        <v>34.700000000000003</v>
      </c>
    </row>
    <row r="646" spans="1:10" ht="18" customHeight="1" thickTop="1">
      <c r="A646" s="40" t="s">
        <v>406</v>
      </c>
      <c r="B646" s="41" t="s">
        <v>16</v>
      </c>
      <c r="C646" s="40" t="s">
        <v>17</v>
      </c>
      <c r="D646" s="40" t="s">
        <v>6</v>
      </c>
      <c r="E646" s="253" t="s">
        <v>42</v>
      </c>
      <c r="F646" s="253"/>
      <c r="G646" s="42" t="s">
        <v>18</v>
      </c>
      <c r="H646" s="41" t="s">
        <v>19</v>
      </c>
      <c r="I646" s="41" t="s">
        <v>20</v>
      </c>
      <c r="J646" s="41" t="s">
        <v>7</v>
      </c>
    </row>
    <row r="647" spans="1:10" ht="27" customHeight="1">
      <c r="A647" s="69" t="s">
        <v>43</v>
      </c>
      <c r="B647" s="70" t="s">
        <v>1062</v>
      </c>
      <c r="C647" s="69" t="s">
        <v>26</v>
      </c>
      <c r="D647" s="69" t="s">
        <v>1063</v>
      </c>
      <c r="E647" s="250" t="s">
        <v>118</v>
      </c>
      <c r="F647" s="250"/>
      <c r="G647" s="71" t="s">
        <v>30</v>
      </c>
      <c r="H647" s="72">
        <v>1</v>
      </c>
      <c r="I647" s="73">
        <v>10.09</v>
      </c>
      <c r="J647" s="73">
        <v>10.09</v>
      </c>
    </row>
    <row r="648" spans="1:10" ht="27" customHeight="1">
      <c r="A648" s="28" t="s">
        <v>52</v>
      </c>
      <c r="B648" s="29" t="s">
        <v>119</v>
      </c>
      <c r="C648" s="28" t="s">
        <v>26</v>
      </c>
      <c r="D648" s="28" t="s">
        <v>120</v>
      </c>
      <c r="E648" s="254" t="s">
        <v>55</v>
      </c>
      <c r="F648" s="254"/>
      <c r="G648" s="30" t="s">
        <v>56</v>
      </c>
      <c r="H648" s="31">
        <v>0.13669999999999999</v>
      </c>
      <c r="I648" s="32">
        <v>18.98</v>
      </c>
      <c r="J648" s="32">
        <v>2.59</v>
      </c>
    </row>
    <row r="649" spans="1:10" ht="27" customHeight="1">
      <c r="A649" s="28" t="s">
        <v>52</v>
      </c>
      <c r="B649" s="29" t="s">
        <v>121</v>
      </c>
      <c r="C649" s="28" t="s">
        <v>26</v>
      </c>
      <c r="D649" s="28" t="s">
        <v>122</v>
      </c>
      <c r="E649" s="254" t="s">
        <v>55</v>
      </c>
      <c r="F649" s="254"/>
      <c r="G649" s="30" t="s">
        <v>56</v>
      </c>
      <c r="H649" s="31">
        <v>0.13669999999999999</v>
      </c>
      <c r="I649" s="32">
        <v>23.09</v>
      </c>
      <c r="J649" s="32">
        <v>3.15</v>
      </c>
    </row>
    <row r="650" spans="1:10" ht="26.1" customHeight="1">
      <c r="A650" s="21" t="s">
        <v>45</v>
      </c>
      <c r="B650" s="22" t="s">
        <v>1064</v>
      </c>
      <c r="C650" s="21" t="s">
        <v>26</v>
      </c>
      <c r="D650" s="21" t="s">
        <v>1065</v>
      </c>
      <c r="E650" s="257" t="s">
        <v>46</v>
      </c>
      <c r="F650" s="257"/>
      <c r="G650" s="23" t="s">
        <v>30</v>
      </c>
      <c r="H650" s="24">
        <v>1.0492999999999999</v>
      </c>
      <c r="I650" s="25">
        <v>4.0999999999999996</v>
      </c>
      <c r="J650" s="25">
        <v>4.3</v>
      </c>
    </row>
    <row r="651" spans="1:10" ht="24" customHeight="1">
      <c r="A651" s="21" t="s">
        <v>45</v>
      </c>
      <c r="B651" s="22" t="s">
        <v>539</v>
      </c>
      <c r="C651" s="21" t="s">
        <v>26</v>
      </c>
      <c r="D651" s="21" t="s">
        <v>540</v>
      </c>
      <c r="E651" s="257" t="s">
        <v>46</v>
      </c>
      <c r="F651" s="257"/>
      <c r="G651" s="23" t="s">
        <v>31</v>
      </c>
      <c r="H651" s="24">
        <v>3.1899999999999998E-2</v>
      </c>
      <c r="I651" s="25">
        <v>1.73</v>
      </c>
      <c r="J651" s="25">
        <v>0.05</v>
      </c>
    </row>
    <row r="652" spans="1:10" ht="27.6">
      <c r="A652" s="26"/>
      <c r="B652" s="26"/>
      <c r="C652" s="26"/>
      <c r="D652" s="26"/>
      <c r="E652" s="26" t="s">
        <v>47</v>
      </c>
      <c r="F652" s="27">
        <v>3.93</v>
      </c>
      <c r="G652" s="26" t="s">
        <v>48</v>
      </c>
      <c r="H652" s="27">
        <v>0</v>
      </c>
      <c r="I652" s="26" t="s">
        <v>49</v>
      </c>
      <c r="J652" s="27">
        <v>3.93</v>
      </c>
    </row>
    <row r="653" spans="1:10" ht="15" customHeight="1" thickBot="1">
      <c r="A653" s="55"/>
      <c r="B653" s="55"/>
      <c r="C653" s="55"/>
      <c r="D653" s="55"/>
      <c r="E653" s="55" t="s">
        <v>50</v>
      </c>
      <c r="F653" s="54">
        <v>2.9</v>
      </c>
      <c r="G653" s="55"/>
      <c r="H653" s="255" t="s">
        <v>51</v>
      </c>
      <c r="I653" s="255"/>
      <c r="J653" s="54">
        <v>12.99</v>
      </c>
    </row>
    <row r="654" spans="1:10" ht="18" customHeight="1" thickTop="1">
      <c r="A654" s="40" t="s">
        <v>407</v>
      </c>
      <c r="B654" s="41" t="s">
        <v>16</v>
      </c>
      <c r="C654" s="40" t="s">
        <v>17</v>
      </c>
      <c r="D654" s="40" t="s">
        <v>6</v>
      </c>
      <c r="E654" s="253" t="s">
        <v>42</v>
      </c>
      <c r="F654" s="253"/>
      <c r="G654" s="42" t="s">
        <v>18</v>
      </c>
      <c r="H654" s="41" t="s">
        <v>19</v>
      </c>
      <c r="I654" s="41" t="s">
        <v>20</v>
      </c>
      <c r="J654" s="41" t="s">
        <v>7</v>
      </c>
    </row>
    <row r="655" spans="1:10" ht="27" customHeight="1">
      <c r="A655" s="69" t="s">
        <v>43</v>
      </c>
      <c r="B655" s="70" t="s">
        <v>1066</v>
      </c>
      <c r="C655" s="69" t="s">
        <v>26</v>
      </c>
      <c r="D655" s="69" t="s">
        <v>1067</v>
      </c>
      <c r="E655" s="250" t="s">
        <v>118</v>
      </c>
      <c r="F655" s="250"/>
      <c r="G655" s="71" t="s">
        <v>30</v>
      </c>
      <c r="H655" s="72">
        <v>1</v>
      </c>
      <c r="I655" s="73">
        <v>5.67</v>
      </c>
      <c r="J655" s="73">
        <v>5.67</v>
      </c>
    </row>
    <row r="656" spans="1:10" ht="27" customHeight="1">
      <c r="A656" s="28" t="s">
        <v>52</v>
      </c>
      <c r="B656" s="29" t="s">
        <v>119</v>
      </c>
      <c r="C656" s="28" t="s">
        <v>26</v>
      </c>
      <c r="D656" s="28" t="s">
        <v>120</v>
      </c>
      <c r="E656" s="254" t="s">
        <v>55</v>
      </c>
      <c r="F656" s="254"/>
      <c r="G656" s="30" t="s">
        <v>56</v>
      </c>
      <c r="H656" s="31">
        <v>1.95E-2</v>
      </c>
      <c r="I656" s="32">
        <v>18.98</v>
      </c>
      <c r="J656" s="32">
        <v>0.37</v>
      </c>
    </row>
    <row r="657" spans="1:10" ht="27" customHeight="1">
      <c r="A657" s="28" t="s">
        <v>52</v>
      </c>
      <c r="B657" s="29" t="s">
        <v>121</v>
      </c>
      <c r="C657" s="28" t="s">
        <v>26</v>
      </c>
      <c r="D657" s="28" t="s">
        <v>122</v>
      </c>
      <c r="E657" s="254" t="s">
        <v>55</v>
      </c>
      <c r="F657" s="254"/>
      <c r="G657" s="30" t="s">
        <v>56</v>
      </c>
      <c r="H657" s="31">
        <v>1.95E-2</v>
      </c>
      <c r="I657" s="32">
        <v>23.09</v>
      </c>
      <c r="J657" s="32">
        <v>0.45</v>
      </c>
    </row>
    <row r="658" spans="1:10" ht="21" customHeight="1">
      <c r="A658" s="21" t="s">
        <v>45</v>
      </c>
      <c r="B658" s="22" t="s">
        <v>780</v>
      </c>
      <c r="C658" s="21" t="s">
        <v>26</v>
      </c>
      <c r="D658" s="21" t="s">
        <v>781</v>
      </c>
      <c r="E658" s="257" t="s">
        <v>46</v>
      </c>
      <c r="F658" s="257"/>
      <c r="G658" s="23" t="s">
        <v>30</v>
      </c>
      <c r="H658" s="24">
        <v>1.0492999999999999</v>
      </c>
      <c r="I658" s="25">
        <v>4.63</v>
      </c>
      <c r="J658" s="25">
        <v>4.8499999999999996</v>
      </c>
    </row>
    <row r="659" spans="1:10" ht="21" customHeight="1">
      <c r="A659" s="21" t="s">
        <v>45</v>
      </c>
      <c r="B659" s="22" t="s">
        <v>539</v>
      </c>
      <c r="C659" s="21" t="s">
        <v>26</v>
      </c>
      <c r="D659" s="21" t="s">
        <v>540</v>
      </c>
      <c r="E659" s="257" t="s">
        <v>46</v>
      </c>
      <c r="F659" s="257"/>
      <c r="G659" s="23" t="s">
        <v>31</v>
      </c>
      <c r="H659" s="24">
        <v>4.4999999999999997E-3</v>
      </c>
      <c r="I659" s="25">
        <v>1.73</v>
      </c>
      <c r="J659" s="25">
        <v>0</v>
      </c>
    </row>
    <row r="660" spans="1:10" ht="27.6">
      <c r="A660" s="26"/>
      <c r="B660" s="26"/>
      <c r="C660" s="26"/>
      <c r="D660" s="26"/>
      <c r="E660" s="26" t="s">
        <v>47</v>
      </c>
      <c r="F660" s="27">
        <v>0.56000000000000005</v>
      </c>
      <c r="G660" s="26" t="s">
        <v>48</v>
      </c>
      <c r="H660" s="27">
        <v>0</v>
      </c>
      <c r="I660" s="26" t="s">
        <v>49</v>
      </c>
      <c r="J660" s="27">
        <v>0.56000000000000005</v>
      </c>
    </row>
    <row r="661" spans="1:10" ht="15" customHeight="1" thickBot="1">
      <c r="A661" s="55"/>
      <c r="B661" s="55"/>
      <c r="C661" s="55"/>
      <c r="D661" s="55"/>
      <c r="E661" s="55" t="s">
        <v>50</v>
      </c>
      <c r="F661" s="54">
        <v>1.63</v>
      </c>
      <c r="G661" s="55"/>
      <c r="H661" s="255" t="s">
        <v>51</v>
      </c>
      <c r="I661" s="255"/>
      <c r="J661" s="54">
        <v>7.3</v>
      </c>
    </row>
    <row r="662" spans="1:10" ht="18" customHeight="1" thickTop="1">
      <c r="A662" s="40" t="s">
        <v>1068</v>
      </c>
      <c r="B662" s="41" t="s">
        <v>16</v>
      </c>
      <c r="C662" s="40" t="s">
        <v>17</v>
      </c>
      <c r="D662" s="40" t="s">
        <v>6</v>
      </c>
      <c r="E662" s="253" t="s">
        <v>42</v>
      </c>
      <c r="F662" s="253"/>
      <c r="G662" s="42" t="s">
        <v>18</v>
      </c>
      <c r="H662" s="41" t="s">
        <v>19</v>
      </c>
      <c r="I662" s="41" t="s">
        <v>20</v>
      </c>
      <c r="J662" s="41" t="s">
        <v>7</v>
      </c>
    </row>
    <row r="663" spans="1:10" ht="27" customHeight="1">
      <c r="A663" s="69" t="s">
        <v>43</v>
      </c>
      <c r="B663" s="70" t="s">
        <v>1069</v>
      </c>
      <c r="C663" s="69" t="s">
        <v>26</v>
      </c>
      <c r="D663" s="69" t="s">
        <v>1070</v>
      </c>
      <c r="E663" s="250" t="s">
        <v>118</v>
      </c>
      <c r="F663" s="250"/>
      <c r="G663" s="71" t="s">
        <v>30</v>
      </c>
      <c r="H663" s="72">
        <v>1</v>
      </c>
      <c r="I663" s="73">
        <v>11.47</v>
      </c>
      <c r="J663" s="73">
        <v>11.47</v>
      </c>
    </row>
    <row r="664" spans="1:10" ht="27" customHeight="1">
      <c r="A664" s="28" t="s">
        <v>52</v>
      </c>
      <c r="B664" s="29" t="s">
        <v>119</v>
      </c>
      <c r="C664" s="28" t="s">
        <v>26</v>
      </c>
      <c r="D664" s="28" t="s">
        <v>120</v>
      </c>
      <c r="E664" s="254" t="s">
        <v>55</v>
      </c>
      <c r="F664" s="254"/>
      <c r="G664" s="30" t="s">
        <v>56</v>
      </c>
      <c r="H664" s="31">
        <v>2.35E-2</v>
      </c>
      <c r="I664" s="32">
        <v>18.98</v>
      </c>
      <c r="J664" s="32">
        <v>0.44</v>
      </c>
    </row>
    <row r="665" spans="1:10" ht="27" customHeight="1">
      <c r="A665" s="28" t="s">
        <v>52</v>
      </c>
      <c r="B665" s="29" t="s">
        <v>121</v>
      </c>
      <c r="C665" s="28" t="s">
        <v>26</v>
      </c>
      <c r="D665" s="28" t="s">
        <v>122</v>
      </c>
      <c r="E665" s="254" t="s">
        <v>55</v>
      </c>
      <c r="F665" s="254"/>
      <c r="G665" s="30" t="s">
        <v>56</v>
      </c>
      <c r="H665" s="31">
        <v>2.35E-2</v>
      </c>
      <c r="I665" s="32">
        <v>23.09</v>
      </c>
      <c r="J665" s="32">
        <v>0.54</v>
      </c>
    </row>
    <row r="666" spans="1:10" ht="21" customHeight="1">
      <c r="A666" s="21" t="s">
        <v>45</v>
      </c>
      <c r="B666" s="22" t="s">
        <v>1071</v>
      </c>
      <c r="C666" s="21" t="s">
        <v>26</v>
      </c>
      <c r="D666" s="21" t="s">
        <v>1072</v>
      </c>
      <c r="E666" s="257" t="s">
        <v>46</v>
      </c>
      <c r="F666" s="257"/>
      <c r="G666" s="23" t="s">
        <v>30</v>
      </c>
      <c r="H666" s="24">
        <v>1.0492999999999999</v>
      </c>
      <c r="I666" s="25">
        <v>10</v>
      </c>
      <c r="J666" s="25">
        <v>10.49</v>
      </c>
    </row>
    <row r="667" spans="1:10" ht="21" customHeight="1">
      <c r="A667" s="21" t="s">
        <v>45</v>
      </c>
      <c r="B667" s="22" t="s">
        <v>539</v>
      </c>
      <c r="C667" s="21" t="s">
        <v>26</v>
      </c>
      <c r="D667" s="21" t="s">
        <v>540</v>
      </c>
      <c r="E667" s="257" t="s">
        <v>46</v>
      </c>
      <c r="F667" s="257"/>
      <c r="G667" s="23" t="s">
        <v>31</v>
      </c>
      <c r="H667" s="24">
        <v>5.4999999999999997E-3</v>
      </c>
      <c r="I667" s="25">
        <v>1.73</v>
      </c>
      <c r="J667" s="25">
        <v>0</v>
      </c>
    </row>
    <row r="668" spans="1:10" ht="27.6">
      <c r="A668" s="26"/>
      <c r="B668" s="26"/>
      <c r="C668" s="26"/>
      <c r="D668" s="26"/>
      <c r="E668" s="26" t="s">
        <v>47</v>
      </c>
      <c r="F668" s="27">
        <v>0.67</v>
      </c>
      <c r="G668" s="26" t="s">
        <v>48</v>
      </c>
      <c r="H668" s="27">
        <v>0</v>
      </c>
      <c r="I668" s="26" t="s">
        <v>49</v>
      </c>
      <c r="J668" s="27">
        <v>0.67</v>
      </c>
    </row>
    <row r="669" spans="1:10" ht="15" customHeight="1" thickBot="1">
      <c r="A669" s="55"/>
      <c r="B669" s="55"/>
      <c r="C669" s="55"/>
      <c r="D669" s="55"/>
      <c r="E669" s="55" t="s">
        <v>50</v>
      </c>
      <c r="F669" s="54">
        <v>3.3</v>
      </c>
      <c r="G669" s="55"/>
      <c r="H669" s="255" t="s">
        <v>51</v>
      </c>
      <c r="I669" s="255"/>
      <c r="J669" s="54">
        <v>14.77</v>
      </c>
    </row>
    <row r="670" spans="1:10" ht="18" customHeight="1" thickTop="1">
      <c r="A670" s="40" t="s">
        <v>1073</v>
      </c>
      <c r="B670" s="41" t="s">
        <v>16</v>
      </c>
      <c r="C670" s="40" t="s">
        <v>17</v>
      </c>
      <c r="D670" s="40" t="s">
        <v>6</v>
      </c>
      <c r="E670" s="253" t="s">
        <v>42</v>
      </c>
      <c r="F670" s="253"/>
      <c r="G670" s="42" t="s">
        <v>18</v>
      </c>
      <c r="H670" s="41" t="s">
        <v>19</v>
      </c>
      <c r="I670" s="41" t="s">
        <v>20</v>
      </c>
      <c r="J670" s="41" t="s">
        <v>7</v>
      </c>
    </row>
    <row r="671" spans="1:10" ht="27" customHeight="1">
      <c r="A671" s="69" t="s">
        <v>43</v>
      </c>
      <c r="B671" s="70" t="s">
        <v>1074</v>
      </c>
      <c r="C671" s="69" t="s">
        <v>26</v>
      </c>
      <c r="D671" s="69" t="s">
        <v>1075</v>
      </c>
      <c r="E671" s="250" t="s">
        <v>118</v>
      </c>
      <c r="F671" s="250"/>
      <c r="G671" s="71" t="s">
        <v>30</v>
      </c>
      <c r="H671" s="72">
        <v>1</v>
      </c>
      <c r="I671" s="73">
        <v>17.66</v>
      </c>
      <c r="J671" s="73">
        <v>17.66</v>
      </c>
    </row>
    <row r="672" spans="1:10" ht="27" customHeight="1">
      <c r="A672" s="28" t="s">
        <v>52</v>
      </c>
      <c r="B672" s="29" t="s">
        <v>119</v>
      </c>
      <c r="C672" s="28" t="s">
        <v>26</v>
      </c>
      <c r="D672" s="28" t="s">
        <v>120</v>
      </c>
      <c r="E672" s="254" t="s">
        <v>55</v>
      </c>
      <c r="F672" s="254"/>
      <c r="G672" s="30" t="s">
        <v>56</v>
      </c>
      <c r="H672" s="31">
        <v>2.8199999999999999E-2</v>
      </c>
      <c r="I672" s="32">
        <v>18.98</v>
      </c>
      <c r="J672" s="32">
        <v>0.53</v>
      </c>
    </row>
    <row r="673" spans="1:10" ht="27" customHeight="1">
      <c r="A673" s="28" t="s">
        <v>52</v>
      </c>
      <c r="B673" s="29" t="s">
        <v>121</v>
      </c>
      <c r="C673" s="28" t="s">
        <v>26</v>
      </c>
      <c r="D673" s="28" t="s">
        <v>122</v>
      </c>
      <c r="E673" s="254" t="s">
        <v>55</v>
      </c>
      <c r="F673" s="254"/>
      <c r="G673" s="30" t="s">
        <v>56</v>
      </c>
      <c r="H673" s="31">
        <v>2.8199999999999999E-2</v>
      </c>
      <c r="I673" s="32">
        <v>23.09</v>
      </c>
      <c r="J673" s="32">
        <v>0.65</v>
      </c>
    </row>
    <row r="674" spans="1:10" ht="21" customHeight="1">
      <c r="A674" s="21" t="s">
        <v>45</v>
      </c>
      <c r="B674" s="22" t="s">
        <v>1076</v>
      </c>
      <c r="C674" s="21" t="s">
        <v>26</v>
      </c>
      <c r="D674" s="21" t="s">
        <v>1077</v>
      </c>
      <c r="E674" s="257" t="s">
        <v>46</v>
      </c>
      <c r="F674" s="257"/>
      <c r="G674" s="23" t="s">
        <v>30</v>
      </c>
      <c r="H674" s="24">
        <v>1.0492999999999999</v>
      </c>
      <c r="I674" s="25">
        <v>15.7</v>
      </c>
      <c r="J674" s="25">
        <v>16.47</v>
      </c>
    </row>
    <row r="675" spans="1:10" ht="21" customHeight="1">
      <c r="A675" s="21" t="s">
        <v>45</v>
      </c>
      <c r="B675" s="22" t="s">
        <v>539</v>
      </c>
      <c r="C675" s="21" t="s">
        <v>26</v>
      </c>
      <c r="D675" s="21" t="s">
        <v>540</v>
      </c>
      <c r="E675" s="257" t="s">
        <v>46</v>
      </c>
      <c r="F675" s="257"/>
      <c r="G675" s="23" t="s">
        <v>31</v>
      </c>
      <c r="H675" s="24">
        <v>6.6E-3</v>
      </c>
      <c r="I675" s="25">
        <v>1.73</v>
      </c>
      <c r="J675" s="25">
        <v>0.01</v>
      </c>
    </row>
    <row r="676" spans="1:10" ht="27.6">
      <c r="A676" s="26"/>
      <c r="B676" s="26"/>
      <c r="C676" s="26"/>
      <c r="D676" s="26"/>
      <c r="E676" s="26" t="s">
        <v>47</v>
      </c>
      <c r="F676" s="27">
        <v>0.8</v>
      </c>
      <c r="G676" s="26" t="s">
        <v>48</v>
      </c>
      <c r="H676" s="27">
        <v>0</v>
      </c>
      <c r="I676" s="26" t="s">
        <v>49</v>
      </c>
      <c r="J676" s="27">
        <v>0.8</v>
      </c>
    </row>
    <row r="677" spans="1:10" ht="15" customHeight="1" thickBot="1">
      <c r="A677" s="55"/>
      <c r="B677" s="55"/>
      <c r="C677" s="55"/>
      <c r="D677" s="55"/>
      <c r="E677" s="55" t="s">
        <v>50</v>
      </c>
      <c r="F677" s="54">
        <v>5.08</v>
      </c>
      <c r="G677" s="55"/>
      <c r="H677" s="255" t="s">
        <v>51</v>
      </c>
      <c r="I677" s="255"/>
      <c r="J677" s="54">
        <v>22.740000000000002</v>
      </c>
    </row>
    <row r="678" spans="1:10" ht="18" customHeight="1" thickTop="1">
      <c r="A678" s="40" t="s">
        <v>1078</v>
      </c>
      <c r="B678" s="41" t="s">
        <v>16</v>
      </c>
      <c r="C678" s="40" t="s">
        <v>17</v>
      </c>
      <c r="D678" s="40" t="s">
        <v>6</v>
      </c>
      <c r="E678" s="253" t="s">
        <v>42</v>
      </c>
      <c r="F678" s="253"/>
      <c r="G678" s="42" t="s">
        <v>18</v>
      </c>
      <c r="H678" s="41" t="s">
        <v>19</v>
      </c>
      <c r="I678" s="41" t="s">
        <v>20</v>
      </c>
      <c r="J678" s="41" t="s">
        <v>7</v>
      </c>
    </row>
    <row r="679" spans="1:10" ht="27" customHeight="1">
      <c r="A679" s="69" t="s">
        <v>43</v>
      </c>
      <c r="B679" s="70" t="s">
        <v>630</v>
      </c>
      <c r="C679" s="69" t="s">
        <v>26</v>
      </c>
      <c r="D679" s="69" t="s">
        <v>1079</v>
      </c>
      <c r="E679" s="250" t="s">
        <v>118</v>
      </c>
      <c r="F679" s="250"/>
      <c r="G679" s="71" t="s">
        <v>30</v>
      </c>
      <c r="H679" s="72">
        <v>1</v>
      </c>
      <c r="I679" s="73">
        <v>19.489999999999998</v>
      </c>
      <c r="J679" s="73">
        <v>19.489999999999998</v>
      </c>
    </row>
    <row r="680" spans="1:10" ht="27" customHeight="1">
      <c r="A680" s="28" t="s">
        <v>52</v>
      </c>
      <c r="B680" s="29" t="s">
        <v>119</v>
      </c>
      <c r="C680" s="28" t="s">
        <v>26</v>
      </c>
      <c r="D680" s="28" t="s">
        <v>120</v>
      </c>
      <c r="E680" s="254" t="s">
        <v>55</v>
      </c>
      <c r="F680" s="254"/>
      <c r="G680" s="30" t="s">
        <v>56</v>
      </c>
      <c r="H680" s="31">
        <v>3.4099999999999998E-2</v>
      </c>
      <c r="I680" s="32">
        <v>18.98</v>
      </c>
      <c r="J680" s="32">
        <v>0.64</v>
      </c>
    </row>
    <row r="681" spans="1:10" ht="27" customHeight="1">
      <c r="A681" s="28" t="s">
        <v>52</v>
      </c>
      <c r="B681" s="29" t="s">
        <v>121</v>
      </c>
      <c r="C681" s="28" t="s">
        <v>26</v>
      </c>
      <c r="D681" s="28" t="s">
        <v>122</v>
      </c>
      <c r="E681" s="254" t="s">
        <v>55</v>
      </c>
      <c r="F681" s="254"/>
      <c r="G681" s="30" t="s">
        <v>56</v>
      </c>
      <c r="H681" s="31">
        <v>3.4099999999999998E-2</v>
      </c>
      <c r="I681" s="32">
        <v>23.09</v>
      </c>
      <c r="J681" s="32">
        <v>0.78</v>
      </c>
    </row>
    <row r="682" spans="1:10" ht="21" customHeight="1">
      <c r="A682" s="21" t="s">
        <v>45</v>
      </c>
      <c r="B682" s="22" t="s">
        <v>782</v>
      </c>
      <c r="C682" s="21" t="s">
        <v>26</v>
      </c>
      <c r="D682" s="21" t="s">
        <v>783</v>
      </c>
      <c r="E682" s="257" t="s">
        <v>46</v>
      </c>
      <c r="F682" s="257"/>
      <c r="G682" s="23" t="s">
        <v>30</v>
      </c>
      <c r="H682" s="24">
        <v>1.0492999999999999</v>
      </c>
      <c r="I682" s="25">
        <v>17.22</v>
      </c>
      <c r="J682" s="25">
        <v>18.059999999999999</v>
      </c>
    </row>
    <row r="683" spans="1:10" ht="21" customHeight="1">
      <c r="A683" s="21" t="s">
        <v>45</v>
      </c>
      <c r="B683" s="22" t="s">
        <v>539</v>
      </c>
      <c r="C683" s="21" t="s">
        <v>26</v>
      </c>
      <c r="D683" s="21" t="s">
        <v>540</v>
      </c>
      <c r="E683" s="257" t="s">
        <v>46</v>
      </c>
      <c r="F683" s="257"/>
      <c r="G683" s="23" t="s">
        <v>31</v>
      </c>
      <c r="H683" s="24">
        <v>8.0000000000000002E-3</v>
      </c>
      <c r="I683" s="25">
        <v>1.73</v>
      </c>
      <c r="J683" s="25">
        <v>0.01</v>
      </c>
    </row>
    <row r="684" spans="1:10" ht="27.6">
      <c r="A684" s="26"/>
      <c r="B684" s="26"/>
      <c r="C684" s="26"/>
      <c r="D684" s="26"/>
      <c r="E684" s="26" t="s">
        <v>47</v>
      </c>
      <c r="F684" s="27">
        <v>0.98000000000000009</v>
      </c>
      <c r="G684" s="26" t="s">
        <v>48</v>
      </c>
      <c r="H684" s="27">
        <v>0</v>
      </c>
      <c r="I684" s="26" t="s">
        <v>49</v>
      </c>
      <c r="J684" s="27">
        <v>0.98000000000000009</v>
      </c>
    </row>
    <row r="685" spans="1:10" ht="15" customHeight="1" thickBot="1">
      <c r="A685" s="55"/>
      <c r="B685" s="55"/>
      <c r="C685" s="55"/>
      <c r="D685" s="55"/>
      <c r="E685" s="55" t="s">
        <v>50</v>
      </c>
      <c r="F685" s="54">
        <v>5.61</v>
      </c>
      <c r="G685" s="55"/>
      <c r="H685" s="255" t="s">
        <v>51</v>
      </c>
      <c r="I685" s="255"/>
      <c r="J685" s="54">
        <v>25.099999999999998</v>
      </c>
    </row>
    <row r="686" spans="1:10" ht="18" customHeight="1" thickTop="1">
      <c r="A686" s="40" t="s">
        <v>1080</v>
      </c>
      <c r="B686" s="41" t="s">
        <v>16</v>
      </c>
      <c r="C686" s="40" t="s">
        <v>17</v>
      </c>
      <c r="D686" s="40" t="s">
        <v>6</v>
      </c>
      <c r="E686" s="253" t="s">
        <v>42</v>
      </c>
      <c r="F686" s="253"/>
      <c r="G686" s="42" t="s">
        <v>18</v>
      </c>
      <c r="H686" s="41" t="s">
        <v>19</v>
      </c>
      <c r="I686" s="41" t="s">
        <v>20</v>
      </c>
      <c r="J686" s="41" t="s">
        <v>7</v>
      </c>
    </row>
    <row r="687" spans="1:10" ht="27" customHeight="1">
      <c r="A687" s="69" t="s">
        <v>43</v>
      </c>
      <c r="B687" s="70" t="s">
        <v>631</v>
      </c>
      <c r="C687" s="69" t="s">
        <v>26</v>
      </c>
      <c r="D687" s="69" t="s">
        <v>1081</v>
      </c>
      <c r="E687" s="250" t="s">
        <v>118</v>
      </c>
      <c r="F687" s="250"/>
      <c r="G687" s="71" t="s">
        <v>30</v>
      </c>
      <c r="H687" s="72">
        <v>1</v>
      </c>
      <c r="I687" s="73">
        <v>31.41</v>
      </c>
      <c r="J687" s="73">
        <v>31.41</v>
      </c>
    </row>
    <row r="688" spans="1:10" ht="27" customHeight="1">
      <c r="A688" s="28" t="s">
        <v>52</v>
      </c>
      <c r="B688" s="29" t="s">
        <v>119</v>
      </c>
      <c r="C688" s="28" t="s">
        <v>26</v>
      </c>
      <c r="D688" s="28" t="s">
        <v>120</v>
      </c>
      <c r="E688" s="254" t="s">
        <v>55</v>
      </c>
      <c r="F688" s="254"/>
      <c r="G688" s="30" t="s">
        <v>56</v>
      </c>
      <c r="H688" s="31">
        <v>0.04</v>
      </c>
      <c r="I688" s="32">
        <v>18.98</v>
      </c>
      <c r="J688" s="32">
        <v>0.75</v>
      </c>
    </row>
    <row r="689" spans="1:10" ht="27" customHeight="1">
      <c r="A689" s="28" t="s">
        <v>52</v>
      </c>
      <c r="B689" s="29" t="s">
        <v>121</v>
      </c>
      <c r="C689" s="28" t="s">
        <v>26</v>
      </c>
      <c r="D689" s="28" t="s">
        <v>122</v>
      </c>
      <c r="E689" s="254" t="s">
        <v>55</v>
      </c>
      <c r="F689" s="254"/>
      <c r="G689" s="30" t="s">
        <v>56</v>
      </c>
      <c r="H689" s="31">
        <v>0.04</v>
      </c>
      <c r="I689" s="32">
        <v>23.09</v>
      </c>
      <c r="J689" s="32">
        <v>0.92</v>
      </c>
    </row>
    <row r="690" spans="1:10" ht="21" customHeight="1">
      <c r="A690" s="21" t="s">
        <v>45</v>
      </c>
      <c r="B690" s="22" t="s">
        <v>784</v>
      </c>
      <c r="C690" s="21" t="s">
        <v>26</v>
      </c>
      <c r="D690" s="21" t="s">
        <v>785</v>
      </c>
      <c r="E690" s="257" t="s">
        <v>46</v>
      </c>
      <c r="F690" s="257"/>
      <c r="G690" s="23" t="s">
        <v>30</v>
      </c>
      <c r="H690" s="24">
        <v>1.0492999999999999</v>
      </c>
      <c r="I690" s="25">
        <v>28.34</v>
      </c>
      <c r="J690" s="25">
        <v>29.73</v>
      </c>
    </row>
    <row r="691" spans="1:10" ht="21" customHeight="1">
      <c r="A691" s="21" t="s">
        <v>45</v>
      </c>
      <c r="B691" s="22" t="s">
        <v>539</v>
      </c>
      <c r="C691" s="21" t="s">
        <v>26</v>
      </c>
      <c r="D691" s="21" t="s">
        <v>540</v>
      </c>
      <c r="E691" s="257" t="s">
        <v>46</v>
      </c>
      <c r="F691" s="257"/>
      <c r="G691" s="23" t="s">
        <v>31</v>
      </c>
      <c r="H691" s="24">
        <v>9.2999999999999992E-3</v>
      </c>
      <c r="I691" s="25">
        <v>1.73</v>
      </c>
      <c r="J691" s="25">
        <v>0.01</v>
      </c>
    </row>
    <row r="692" spans="1:10" ht="27.6">
      <c r="A692" s="26"/>
      <c r="B692" s="26"/>
      <c r="C692" s="26"/>
      <c r="D692" s="26"/>
      <c r="E692" s="26" t="s">
        <v>47</v>
      </c>
      <c r="F692" s="27">
        <v>1.1399999999999999</v>
      </c>
      <c r="G692" s="26" t="s">
        <v>48</v>
      </c>
      <c r="H692" s="27">
        <v>0</v>
      </c>
      <c r="I692" s="26" t="s">
        <v>49</v>
      </c>
      <c r="J692" s="27">
        <v>1.1399999999999999</v>
      </c>
    </row>
    <row r="693" spans="1:10" ht="15" customHeight="1" thickBot="1">
      <c r="A693" s="55"/>
      <c r="B693" s="55"/>
      <c r="C693" s="55"/>
      <c r="D693" s="55"/>
      <c r="E693" s="55" t="s">
        <v>50</v>
      </c>
      <c r="F693" s="54">
        <v>9.0500000000000007</v>
      </c>
      <c r="G693" s="55"/>
      <c r="H693" s="255" t="s">
        <v>51</v>
      </c>
      <c r="I693" s="255"/>
      <c r="J693" s="54">
        <v>40.46</v>
      </c>
    </row>
    <row r="694" spans="1:10" ht="18" customHeight="1" thickTop="1">
      <c r="A694" s="40" t="s">
        <v>1082</v>
      </c>
      <c r="B694" s="41" t="s">
        <v>16</v>
      </c>
      <c r="C694" s="40" t="s">
        <v>17</v>
      </c>
      <c r="D694" s="40" t="s">
        <v>6</v>
      </c>
      <c r="E694" s="253" t="s">
        <v>42</v>
      </c>
      <c r="F694" s="253"/>
      <c r="G694" s="42" t="s">
        <v>18</v>
      </c>
      <c r="H694" s="41" t="s">
        <v>19</v>
      </c>
      <c r="I694" s="41" t="s">
        <v>20</v>
      </c>
      <c r="J694" s="41" t="s">
        <v>7</v>
      </c>
    </row>
    <row r="695" spans="1:10" ht="27" customHeight="1">
      <c r="A695" s="69" t="s">
        <v>43</v>
      </c>
      <c r="B695" s="70" t="s">
        <v>1083</v>
      </c>
      <c r="C695" s="69" t="s">
        <v>26</v>
      </c>
      <c r="D695" s="69" t="s">
        <v>1084</v>
      </c>
      <c r="E695" s="250" t="s">
        <v>118</v>
      </c>
      <c r="F695" s="250"/>
      <c r="G695" s="71" t="s">
        <v>31</v>
      </c>
      <c r="H695" s="72">
        <v>1</v>
      </c>
      <c r="I695" s="73">
        <v>6.27</v>
      </c>
      <c r="J695" s="73">
        <v>6.27</v>
      </c>
    </row>
    <row r="696" spans="1:10" ht="27" customHeight="1">
      <c r="A696" s="28" t="s">
        <v>52</v>
      </c>
      <c r="B696" s="29" t="s">
        <v>119</v>
      </c>
      <c r="C696" s="28" t="s">
        <v>26</v>
      </c>
      <c r="D696" s="28" t="s">
        <v>120</v>
      </c>
      <c r="E696" s="254" t="s">
        <v>55</v>
      </c>
      <c r="F696" s="254"/>
      <c r="G696" s="30" t="s">
        <v>56</v>
      </c>
      <c r="H696" s="31">
        <v>0.1172</v>
      </c>
      <c r="I696" s="32">
        <v>18.98</v>
      </c>
      <c r="J696" s="32">
        <v>2.2200000000000002</v>
      </c>
    </row>
    <row r="697" spans="1:10" ht="27" customHeight="1">
      <c r="A697" s="28" t="s">
        <v>52</v>
      </c>
      <c r="B697" s="29" t="s">
        <v>121</v>
      </c>
      <c r="C697" s="28" t="s">
        <v>26</v>
      </c>
      <c r="D697" s="28" t="s">
        <v>122</v>
      </c>
      <c r="E697" s="254" t="s">
        <v>55</v>
      </c>
      <c r="F697" s="254"/>
      <c r="G697" s="30" t="s">
        <v>56</v>
      </c>
      <c r="H697" s="31">
        <v>0.1172</v>
      </c>
      <c r="I697" s="32">
        <v>23.09</v>
      </c>
      <c r="J697" s="32">
        <v>2.7</v>
      </c>
    </row>
    <row r="698" spans="1:10" ht="21" customHeight="1">
      <c r="A698" s="21" t="s">
        <v>45</v>
      </c>
      <c r="B698" s="22" t="s">
        <v>541</v>
      </c>
      <c r="C698" s="21" t="s">
        <v>26</v>
      </c>
      <c r="D698" s="21" t="s">
        <v>542</v>
      </c>
      <c r="E698" s="257" t="s">
        <v>46</v>
      </c>
      <c r="F698" s="257"/>
      <c r="G698" s="23" t="s">
        <v>31</v>
      </c>
      <c r="H698" s="24">
        <v>4.7000000000000002E-3</v>
      </c>
      <c r="I698" s="25">
        <v>58.15</v>
      </c>
      <c r="J698" s="25">
        <v>0.27</v>
      </c>
    </row>
    <row r="699" spans="1:10" ht="21" customHeight="1">
      <c r="A699" s="21" t="s">
        <v>45</v>
      </c>
      <c r="B699" s="22" t="s">
        <v>1085</v>
      </c>
      <c r="C699" s="21" t="s">
        <v>26</v>
      </c>
      <c r="D699" s="21" t="s">
        <v>1086</v>
      </c>
      <c r="E699" s="257" t="s">
        <v>46</v>
      </c>
      <c r="F699" s="257"/>
      <c r="G699" s="23" t="s">
        <v>31</v>
      </c>
      <c r="H699" s="24">
        <v>1</v>
      </c>
      <c r="I699" s="25">
        <v>0.65</v>
      </c>
      <c r="J699" s="25">
        <v>0.65</v>
      </c>
    </row>
    <row r="700" spans="1:10" ht="21" customHeight="1">
      <c r="A700" s="21" t="s">
        <v>45</v>
      </c>
      <c r="B700" s="22" t="s">
        <v>543</v>
      </c>
      <c r="C700" s="21" t="s">
        <v>26</v>
      </c>
      <c r="D700" s="21" t="s">
        <v>544</v>
      </c>
      <c r="E700" s="257" t="s">
        <v>46</v>
      </c>
      <c r="F700" s="257"/>
      <c r="G700" s="23" t="s">
        <v>31</v>
      </c>
      <c r="H700" s="24">
        <v>6.0000000000000001E-3</v>
      </c>
      <c r="I700" s="25">
        <v>65.89</v>
      </c>
      <c r="J700" s="25">
        <v>0.39</v>
      </c>
    </row>
    <row r="701" spans="1:10" ht="21" customHeight="1">
      <c r="A701" s="21" t="s">
        <v>45</v>
      </c>
      <c r="B701" s="22" t="s">
        <v>539</v>
      </c>
      <c r="C701" s="21" t="s">
        <v>26</v>
      </c>
      <c r="D701" s="21" t="s">
        <v>540</v>
      </c>
      <c r="E701" s="257" t="s">
        <v>46</v>
      </c>
      <c r="F701" s="257"/>
      <c r="G701" s="23" t="s">
        <v>31</v>
      </c>
      <c r="H701" s="24">
        <v>2.5999999999999999E-2</v>
      </c>
      <c r="I701" s="25">
        <v>1.73</v>
      </c>
      <c r="J701" s="25">
        <v>0.04</v>
      </c>
    </row>
    <row r="702" spans="1:10" ht="27.6">
      <c r="A702" s="26"/>
      <c r="B702" s="26"/>
      <c r="C702" s="26"/>
      <c r="D702" s="26"/>
      <c r="E702" s="26" t="s">
        <v>47</v>
      </c>
      <c r="F702" s="27">
        <v>3.37</v>
      </c>
      <c r="G702" s="26" t="s">
        <v>48</v>
      </c>
      <c r="H702" s="27">
        <v>0</v>
      </c>
      <c r="I702" s="26" t="s">
        <v>49</v>
      </c>
      <c r="J702" s="27">
        <v>3.37</v>
      </c>
    </row>
    <row r="703" spans="1:10" ht="15" customHeight="1" thickBot="1">
      <c r="A703" s="55"/>
      <c r="B703" s="55"/>
      <c r="C703" s="55"/>
      <c r="D703" s="55"/>
      <c r="E703" s="55" t="s">
        <v>50</v>
      </c>
      <c r="F703" s="54">
        <v>1.8</v>
      </c>
      <c r="G703" s="55"/>
      <c r="H703" s="255" t="s">
        <v>51</v>
      </c>
      <c r="I703" s="255"/>
      <c r="J703" s="54">
        <v>8.07</v>
      </c>
    </row>
    <row r="704" spans="1:10" ht="18" customHeight="1" thickTop="1">
      <c r="A704" s="40" t="s">
        <v>1087</v>
      </c>
      <c r="B704" s="41" t="s">
        <v>16</v>
      </c>
      <c r="C704" s="40" t="s">
        <v>17</v>
      </c>
      <c r="D704" s="40" t="s">
        <v>6</v>
      </c>
      <c r="E704" s="253" t="s">
        <v>42</v>
      </c>
      <c r="F704" s="253"/>
      <c r="G704" s="42" t="s">
        <v>18</v>
      </c>
      <c r="H704" s="41" t="s">
        <v>19</v>
      </c>
      <c r="I704" s="41" t="s">
        <v>20</v>
      </c>
      <c r="J704" s="41" t="s">
        <v>7</v>
      </c>
    </row>
    <row r="705" spans="1:10" ht="27" customHeight="1">
      <c r="A705" s="69" t="s">
        <v>43</v>
      </c>
      <c r="B705" s="70" t="s">
        <v>1088</v>
      </c>
      <c r="C705" s="69" t="s">
        <v>26</v>
      </c>
      <c r="D705" s="69" t="s">
        <v>1089</v>
      </c>
      <c r="E705" s="250" t="s">
        <v>118</v>
      </c>
      <c r="F705" s="250"/>
      <c r="G705" s="71" t="s">
        <v>31</v>
      </c>
      <c r="H705" s="72">
        <v>1</v>
      </c>
      <c r="I705" s="73">
        <v>4.7099999999999991</v>
      </c>
      <c r="J705" s="73">
        <v>4.71</v>
      </c>
    </row>
    <row r="706" spans="1:10" ht="27" customHeight="1">
      <c r="A706" s="28" t="s">
        <v>52</v>
      </c>
      <c r="B706" s="29" t="s">
        <v>119</v>
      </c>
      <c r="C706" s="28" t="s">
        <v>26</v>
      </c>
      <c r="D706" s="28" t="s">
        <v>120</v>
      </c>
      <c r="E706" s="254" t="s">
        <v>55</v>
      </c>
      <c r="F706" s="254"/>
      <c r="G706" s="30" t="s">
        <v>56</v>
      </c>
      <c r="H706" s="31">
        <v>7.0599999999999996E-2</v>
      </c>
      <c r="I706" s="32">
        <v>18.98</v>
      </c>
      <c r="J706" s="32">
        <v>1.33</v>
      </c>
    </row>
    <row r="707" spans="1:10" ht="27" customHeight="1">
      <c r="A707" s="28" t="s">
        <v>52</v>
      </c>
      <c r="B707" s="29" t="s">
        <v>121</v>
      </c>
      <c r="C707" s="28" t="s">
        <v>26</v>
      </c>
      <c r="D707" s="28" t="s">
        <v>122</v>
      </c>
      <c r="E707" s="254" t="s">
        <v>55</v>
      </c>
      <c r="F707" s="254"/>
      <c r="G707" s="30" t="s">
        <v>56</v>
      </c>
      <c r="H707" s="31">
        <v>7.0599999999999996E-2</v>
      </c>
      <c r="I707" s="32">
        <v>23.09</v>
      </c>
      <c r="J707" s="32">
        <v>1.63</v>
      </c>
    </row>
    <row r="708" spans="1:10" ht="21" customHeight="1">
      <c r="A708" s="21" t="s">
        <v>45</v>
      </c>
      <c r="B708" s="22" t="s">
        <v>541</v>
      </c>
      <c r="C708" s="21" t="s">
        <v>26</v>
      </c>
      <c r="D708" s="21" t="s">
        <v>542</v>
      </c>
      <c r="E708" s="257" t="s">
        <v>46</v>
      </c>
      <c r="F708" s="257"/>
      <c r="G708" s="23" t="s">
        <v>31</v>
      </c>
      <c r="H708" s="24">
        <v>7.1000000000000004E-3</v>
      </c>
      <c r="I708" s="25">
        <v>58.15</v>
      </c>
      <c r="J708" s="25">
        <v>0.41</v>
      </c>
    </row>
    <row r="709" spans="1:10" ht="21" customHeight="1">
      <c r="A709" s="21" t="s">
        <v>45</v>
      </c>
      <c r="B709" s="22" t="s">
        <v>786</v>
      </c>
      <c r="C709" s="21" t="s">
        <v>26</v>
      </c>
      <c r="D709" s="21" t="s">
        <v>787</v>
      </c>
      <c r="E709" s="257" t="s">
        <v>46</v>
      </c>
      <c r="F709" s="257"/>
      <c r="G709" s="23" t="s">
        <v>31</v>
      </c>
      <c r="H709" s="24">
        <v>1</v>
      </c>
      <c r="I709" s="25">
        <v>0.81</v>
      </c>
      <c r="J709" s="25">
        <v>0.81</v>
      </c>
    </row>
    <row r="710" spans="1:10" ht="21" customHeight="1">
      <c r="A710" s="21" t="s">
        <v>45</v>
      </c>
      <c r="B710" s="22" t="s">
        <v>543</v>
      </c>
      <c r="C710" s="21" t="s">
        <v>26</v>
      </c>
      <c r="D710" s="21" t="s">
        <v>544</v>
      </c>
      <c r="E710" s="257" t="s">
        <v>46</v>
      </c>
      <c r="F710" s="257"/>
      <c r="G710" s="23" t="s">
        <v>31</v>
      </c>
      <c r="H710" s="24">
        <v>8.0000000000000002E-3</v>
      </c>
      <c r="I710" s="25">
        <v>65.89</v>
      </c>
      <c r="J710" s="25">
        <v>0.52</v>
      </c>
    </row>
    <row r="711" spans="1:10" ht="21" customHeight="1">
      <c r="A711" s="21" t="s">
        <v>45</v>
      </c>
      <c r="B711" s="22" t="s">
        <v>539</v>
      </c>
      <c r="C711" s="21" t="s">
        <v>26</v>
      </c>
      <c r="D711" s="21" t="s">
        <v>540</v>
      </c>
      <c r="E711" s="257" t="s">
        <v>46</v>
      </c>
      <c r="F711" s="257"/>
      <c r="G711" s="23" t="s">
        <v>31</v>
      </c>
      <c r="H711" s="24">
        <v>1.0800000000000001E-2</v>
      </c>
      <c r="I711" s="25">
        <v>1.73</v>
      </c>
      <c r="J711" s="25">
        <v>0.01</v>
      </c>
    </row>
    <row r="712" spans="1:10" ht="27.6">
      <c r="A712" s="26"/>
      <c r="B712" s="26"/>
      <c r="C712" s="26"/>
      <c r="D712" s="26"/>
      <c r="E712" s="26" t="s">
        <v>47</v>
      </c>
      <c r="F712" s="27">
        <v>2.0299999999999998</v>
      </c>
      <c r="G712" s="26" t="s">
        <v>48</v>
      </c>
      <c r="H712" s="27">
        <v>0</v>
      </c>
      <c r="I712" s="26" t="s">
        <v>49</v>
      </c>
      <c r="J712" s="27">
        <v>2.0299999999999998</v>
      </c>
    </row>
    <row r="713" spans="1:10" ht="15" customHeight="1" thickBot="1">
      <c r="A713" s="55"/>
      <c r="B713" s="55"/>
      <c r="C713" s="55"/>
      <c r="D713" s="55"/>
      <c r="E713" s="55" t="s">
        <v>50</v>
      </c>
      <c r="F713" s="54">
        <v>1.35</v>
      </c>
      <c r="G713" s="55"/>
      <c r="H713" s="255" t="s">
        <v>51</v>
      </c>
      <c r="I713" s="255"/>
      <c r="J713" s="54">
        <v>6.0600000000000005</v>
      </c>
    </row>
    <row r="714" spans="1:10" ht="18" customHeight="1" thickTop="1">
      <c r="A714" s="40" t="s">
        <v>1090</v>
      </c>
      <c r="B714" s="41" t="s">
        <v>16</v>
      </c>
      <c r="C714" s="40" t="s">
        <v>17</v>
      </c>
      <c r="D714" s="40" t="s">
        <v>6</v>
      </c>
      <c r="E714" s="253" t="s">
        <v>42</v>
      </c>
      <c r="F714" s="253"/>
      <c r="G714" s="42" t="s">
        <v>18</v>
      </c>
      <c r="H714" s="41" t="s">
        <v>19</v>
      </c>
      <c r="I714" s="41" t="s">
        <v>20</v>
      </c>
      <c r="J714" s="41" t="s">
        <v>7</v>
      </c>
    </row>
    <row r="715" spans="1:10" ht="27" customHeight="1">
      <c r="A715" s="69" t="s">
        <v>43</v>
      </c>
      <c r="B715" s="70" t="s">
        <v>1091</v>
      </c>
      <c r="C715" s="69" t="s">
        <v>26</v>
      </c>
      <c r="D715" s="69" t="s">
        <v>1092</v>
      </c>
      <c r="E715" s="250" t="s">
        <v>118</v>
      </c>
      <c r="F715" s="250"/>
      <c r="G715" s="71" t="s">
        <v>31</v>
      </c>
      <c r="H715" s="72">
        <v>1</v>
      </c>
      <c r="I715" s="73">
        <v>7.61</v>
      </c>
      <c r="J715" s="73">
        <v>7.61</v>
      </c>
    </row>
    <row r="716" spans="1:10" ht="27" customHeight="1">
      <c r="A716" s="28" t="s">
        <v>52</v>
      </c>
      <c r="B716" s="29" t="s">
        <v>119</v>
      </c>
      <c r="C716" s="28" t="s">
        <v>26</v>
      </c>
      <c r="D716" s="28" t="s">
        <v>120</v>
      </c>
      <c r="E716" s="254" t="s">
        <v>55</v>
      </c>
      <c r="F716" s="254"/>
      <c r="G716" s="30" t="s">
        <v>56</v>
      </c>
      <c r="H716" s="31">
        <v>8.5900000000000004E-2</v>
      </c>
      <c r="I716" s="32">
        <v>18.98</v>
      </c>
      <c r="J716" s="32">
        <v>1.63</v>
      </c>
    </row>
    <row r="717" spans="1:10" ht="27" customHeight="1">
      <c r="A717" s="28" t="s">
        <v>52</v>
      </c>
      <c r="B717" s="29" t="s">
        <v>121</v>
      </c>
      <c r="C717" s="28" t="s">
        <v>26</v>
      </c>
      <c r="D717" s="28" t="s">
        <v>122</v>
      </c>
      <c r="E717" s="254" t="s">
        <v>55</v>
      </c>
      <c r="F717" s="254"/>
      <c r="G717" s="30" t="s">
        <v>56</v>
      </c>
      <c r="H717" s="31">
        <v>8.5900000000000004E-2</v>
      </c>
      <c r="I717" s="32">
        <v>23.09</v>
      </c>
      <c r="J717" s="32">
        <v>1.98</v>
      </c>
    </row>
    <row r="718" spans="1:10" ht="21" customHeight="1">
      <c r="A718" s="21" t="s">
        <v>45</v>
      </c>
      <c r="B718" s="22" t="s">
        <v>541</v>
      </c>
      <c r="C718" s="21" t="s">
        <v>26</v>
      </c>
      <c r="D718" s="21" t="s">
        <v>542</v>
      </c>
      <c r="E718" s="257" t="s">
        <v>46</v>
      </c>
      <c r="F718" s="257"/>
      <c r="G718" s="23" t="s">
        <v>31</v>
      </c>
      <c r="H718" s="24">
        <v>9.4000000000000004E-3</v>
      </c>
      <c r="I718" s="25">
        <v>58.15</v>
      </c>
      <c r="J718" s="25">
        <v>0.54</v>
      </c>
    </row>
    <row r="719" spans="1:10" ht="21" customHeight="1">
      <c r="A719" s="21" t="s">
        <v>45</v>
      </c>
      <c r="B719" s="22" t="s">
        <v>1093</v>
      </c>
      <c r="C719" s="21" t="s">
        <v>26</v>
      </c>
      <c r="D719" s="21" t="s">
        <v>1094</v>
      </c>
      <c r="E719" s="257" t="s">
        <v>46</v>
      </c>
      <c r="F719" s="257"/>
      <c r="G719" s="23" t="s">
        <v>31</v>
      </c>
      <c r="H719" s="24">
        <v>1</v>
      </c>
      <c r="I719" s="25">
        <v>2.72</v>
      </c>
      <c r="J719" s="25">
        <v>2.72</v>
      </c>
    </row>
    <row r="720" spans="1:10" ht="21" customHeight="1">
      <c r="A720" s="21" t="s">
        <v>45</v>
      </c>
      <c r="B720" s="22" t="s">
        <v>543</v>
      </c>
      <c r="C720" s="21" t="s">
        <v>26</v>
      </c>
      <c r="D720" s="21" t="s">
        <v>544</v>
      </c>
      <c r="E720" s="257" t="s">
        <v>46</v>
      </c>
      <c r="F720" s="257"/>
      <c r="G720" s="23" t="s">
        <v>31</v>
      </c>
      <c r="H720" s="24">
        <v>1.0999999999999999E-2</v>
      </c>
      <c r="I720" s="25">
        <v>65.89</v>
      </c>
      <c r="J720" s="25">
        <v>0.72</v>
      </c>
    </row>
    <row r="721" spans="1:10" ht="21" customHeight="1">
      <c r="A721" s="21" t="s">
        <v>45</v>
      </c>
      <c r="B721" s="22" t="s">
        <v>539</v>
      </c>
      <c r="C721" s="21" t="s">
        <v>26</v>
      </c>
      <c r="D721" s="21" t="s">
        <v>540</v>
      </c>
      <c r="E721" s="257" t="s">
        <v>46</v>
      </c>
      <c r="F721" s="257"/>
      <c r="G721" s="23" t="s">
        <v>31</v>
      </c>
      <c r="H721" s="24">
        <v>1.3100000000000001E-2</v>
      </c>
      <c r="I721" s="25">
        <v>1.73</v>
      </c>
      <c r="J721" s="25">
        <v>0.02</v>
      </c>
    </row>
    <row r="722" spans="1:10" ht="27.6">
      <c r="A722" s="26"/>
      <c r="B722" s="26"/>
      <c r="C722" s="26"/>
      <c r="D722" s="26"/>
      <c r="E722" s="26" t="s">
        <v>47</v>
      </c>
      <c r="F722" s="27">
        <v>2.4700000000000002</v>
      </c>
      <c r="G722" s="26" t="s">
        <v>48</v>
      </c>
      <c r="H722" s="27">
        <v>0</v>
      </c>
      <c r="I722" s="26" t="s">
        <v>49</v>
      </c>
      <c r="J722" s="27">
        <v>2.4700000000000002</v>
      </c>
    </row>
    <row r="723" spans="1:10" ht="15" customHeight="1" thickBot="1">
      <c r="A723" s="55"/>
      <c r="B723" s="55"/>
      <c r="C723" s="55"/>
      <c r="D723" s="55"/>
      <c r="E723" s="55" t="s">
        <v>50</v>
      </c>
      <c r="F723" s="54">
        <v>2.19</v>
      </c>
      <c r="G723" s="55"/>
      <c r="H723" s="255" t="s">
        <v>51</v>
      </c>
      <c r="I723" s="255"/>
      <c r="J723" s="54">
        <v>9.8000000000000007</v>
      </c>
    </row>
    <row r="724" spans="1:10" ht="18" customHeight="1" thickTop="1">
      <c r="A724" s="40" t="s">
        <v>1095</v>
      </c>
      <c r="B724" s="41" t="s">
        <v>16</v>
      </c>
      <c r="C724" s="40" t="s">
        <v>17</v>
      </c>
      <c r="D724" s="40" t="s">
        <v>6</v>
      </c>
      <c r="E724" s="253" t="s">
        <v>42</v>
      </c>
      <c r="F724" s="253"/>
      <c r="G724" s="42" t="s">
        <v>18</v>
      </c>
      <c r="H724" s="41" t="s">
        <v>19</v>
      </c>
      <c r="I724" s="41" t="s">
        <v>20</v>
      </c>
      <c r="J724" s="41" t="s">
        <v>7</v>
      </c>
    </row>
    <row r="725" spans="1:10" ht="27" customHeight="1">
      <c r="A725" s="69" t="s">
        <v>43</v>
      </c>
      <c r="B725" s="70" t="s">
        <v>1096</v>
      </c>
      <c r="C725" s="69" t="s">
        <v>26</v>
      </c>
      <c r="D725" s="69" t="s">
        <v>1097</v>
      </c>
      <c r="E725" s="250" t="s">
        <v>118</v>
      </c>
      <c r="F725" s="250"/>
      <c r="G725" s="71" t="s">
        <v>31</v>
      </c>
      <c r="H725" s="72">
        <v>1</v>
      </c>
      <c r="I725" s="73">
        <v>12.59</v>
      </c>
      <c r="J725" s="73">
        <v>12.59</v>
      </c>
    </row>
    <row r="726" spans="1:10" ht="27" customHeight="1">
      <c r="A726" s="28" t="s">
        <v>52</v>
      </c>
      <c r="B726" s="29" t="s">
        <v>119</v>
      </c>
      <c r="C726" s="28" t="s">
        <v>26</v>
      </c>
      <c r="D726" s="28" t="s">
        <v>120</v>
      </c>
      <c r="E726" s="254" t="s">
        <v>55</v>
      </c>
      <c r="F726" s="254"/>
      <c r="G726" s="30" t="s">
        <v>56</v>
      </c>
      <c r="H726" s="31">
        <v>0.1047</v>
      </c>
      <c r="I726" s="32">
        <v>18.98</v>
      </c>
      <c r="J726" s="32">
        <v>1.98</v>
      </c>
    </row>
    <row r="727" spans="1:10" ht="27" customHeight="1">
      <c r="A727" s="28" t="s">
        <v>52</v>
      </c>
      <c r="B727" s="29" t="s">
        <v>121</v>
      </c>
      <c r="C727" s="28" t="s">
        <v>26</v>
      </c>
      <c r="D727" s="28" t="s">
        <v>122</v>
      </c>
      <c r="E727" s="254" t="s">
        <v>55</v>
      </c>
      <c r="F727" s="254"/>
      <c r="G727" s="30" t="s">
        <v>56</v>
      </c>
      <c r="H727" s="31">
        <v>0.1047</v>
      </c>
      <c r="I727" s="32">
        <v>23.09</v>
      </c>
      <c r="J727" s="32">
        <v>2.41</v>
      </c>
    </row>
    <row r="728" spans="1:10" ht="21" customHeight="1">
      <c r="A728" s="21" t="s">
        <v>45</v>
      </c>
      <c r="B728" s="22" t="s">
        <v>541</v>
      </c>
      <c r="C728" s="21" t="s">
        <v>26</v>
      </c>
      <c r="D728" s="21" t="s">
        <v>542</v>
      </c>
      <c r="E728" s="257" t="s">
        <v>46</v>
      </c>
      <c r="F728" s="257"/>
      <c r="G728" s="23" t="s">
        <v>31</v>
      </c>
      <c r="H728" s="24">
        <v>1.18E-2</v>
      </c>
      <c r="I728" s="25">
        <v>58.15</v>
      </c>
      <c r="J728" s="25">
        <v>0.68</v>
      </c>
    </row>
    <row r="729" spans="1:10" ht="21" customHeight="1">
      <c r="A729" s="21" t="s">
        <v>45</v>
      </c>
      <c r="B729" s="22" t="s">
        <v>1098</v>
      </c>
      <c r="C729" s="21" t="s">
        <v>26</v>
      </c>
      <c r="D729" s="21" t="s">
        <v>1099</v>
      </c>
      <c r="E729" s="257" t="s">
        <v>46</v>
      </c>
      <c r="F729" s="257"/>
      <c r="G729" s="23" t="s">
        <v>31</v>
      </c>
      <c r="H729" s="24">
        <v>1</v>
      </c>
      <c r="I729" s="25">
        <v>6.58</v>
      </c>
      <c r="J729" s="25">
        <v>6.58</v>
      </c>
    </row>
    <row r="730" spans="1:10" ht="21" customHeight="1">
      <c r="A730" s="21" t="s">
        <v>45</v>
      </c>
      <c r="B730" s="22" t="s">
        <v>543</v>
      </c>
      <c r="C730" s="21" t="s">
        <v>26</v>
      </c>
      <c r="D730" s="21" t="s">
        <v>544</v>
      </c>
      <c r="E730" s="257" t="s">
        <v>46</v>
      </c>
      <c r="F730" s="257"/>
      <c r="G730" s="23" t="s">
        <v>31</v>
      </c>
      <c r="H730" s="24">
        <v>1.4E-2</v>
      </c>
      <c r="I730" s="25">
        <v>65.89</v>
      </c>
      <c r="J730" s="25">
        <v>0.92</v>
      </c>
    </row>
    <row r="731" spans="1:10" ht="21" customHeight="1">
      <c r="A731" s="21" t="s">
        <v>45</v>
      </c>
      <c r="B731" s="22" t="s">
        <v>539</v>
      </c>
      <c r="C731" s="21" t="s">
        <v>26</v>
      </c>
      <c r="D731" s="21" t="s">
        <v>540</v>
      </c>
      <c r="E731" s="257" t="s">
        <v>46</v>
      </c>
      <c r="F731" s="257"/>
      <c r="G731" s="23" t="s">
        <v>31</v>
      </c>
      <c r="H731" s="24">
        <v>1.5699999999999999E-2</v>
      </c>
      <c r="I731" s="25">
        <v>1.73</v>
      </c>
      <c r="J731" s="25">
        <v>0.02</v>
      </c>
    </row>
    <row r="732" spans="1:10" ht="27.6">
      <c r="A732" s="26"/>
      <c r="B732" s="26"/>
      <c r="C732" s="26"/>
      <c r="D732" s="26"/>
      <c r="E732" s="26" t="s">
        <v>47</v>
      </c>
      <c r="F732" s="27">
        <v>3.01</v>
      </c>
      <c r="G732" s="26" t="s">
        <v>48</v>
      </c>
      <c r="H732" s="27">
        <v>0</v>
      </c>
      <c r="I732" s="26" t="s">
        <v>49</v>
      </c>
      <c r="J732" s="27">
        <v>3.01</v>
      </c>
    </row>
    <row r="733" spans="1:10" ht="15" customHeight="1" thickBot="1">
      <c r="A733" s="55"/>
      <c r="B733" s="55"/>
      <c r="C733" s="55"/>
      <c r="D733" s="55"/>
      <c r="E733" s="55" t="s">
        <v>50</v>
      </c>
      <c r="F733" s="54">
        <v>3.62</v>
      </c>
      <c r="G733" s="55"/>
      <c r="H733" s="255" t="s">
        <v>51</v>
      </c>
      <c r="I733" s="255"/>
      <c r="J733" s="54">
        <v>16.21</v>
      </c>
    </row>
    <row r="734" spans="1:10" ht="18" customHeight="1" thickTop="1">
      <c r="A734" s="40" t="s">
        <v>1100</v>
      </c>
      <c r="B734" s="41" t="s">
        <v>16</v>
      </c>
      <c r="C734" s="40" t="s">
        <v>17</v>
      </c>
      <c r="D734" s="40" t="s">
        <v>6</v>
      </c>
      <c r="E734" s="253" t="s">
        <v>42</v>
      </c>
      <c r="F734" s="253"/>
      <c r="G734" s="42" t="s">
        <v>18</v>
      </c>
      <c r="H734" s="41" t="s">
        <v>19</v>
      </c>
      <c r="I734" s="41" t="s">
        <v>20</v>
      </c>
      <c r="J734" s="41" t="s">
        <v>7</v>
      </c>
    </row>
    <row r="735" spans="1:10" ht="27" customHeight="1">
      <c r="A735" s="69" t="s">
        <v>43</v>
      </c>
      <c r="B735" s="70" t="s">
        <v>632</v>
      </c>
      <c r="C735" s="69" t="s">
        <v>26</v>
      </c>
      <c r="D735" s="69" t="s">
        <v>1101</v>
      </c>
      <c r="E735" s="250" t="s">
        <v>118</v>
      </c>
      <c r="F735" s="250"/>
      <c r="G735" s="71" t="s">
        <v>31</v>
      </c>
      <c r="H735" s="72">
        <v>1</v>
      </c>
      <c r="I735" s="73">
        <v>41.849999999999994</v>
      </c>
      <c r="J735" s="73">
        <v>41.85</v>
      </c>
    </row>
    <row r="736" spans="1:10" ht="27" customHeight="1">
      <c r="A736" s="28" t="s">
        <v>52</v>
      </c>
      <c r="B736" s="29" t="s">
        <v>119</v>
      </c>
      <c r="C736" s="28" t="s">
        <v>26</v>
      </c>
      <c r="D736" s="28" t="s">
        <v>120</v>
      </c>
      <c r="E736" s="254" t="s">
        <v>55</v>
      </c>
      <c r="F736" s="254"/>
      <c r="G736" s="30" t="s">
        <v>56</v>
      </c>
      <c r="H736" s="31">
        <v>0.15060000000000001</v>
      </c>
      <c r="I736" s="32">
        <v>18.98</v>
      </c>
      <c r="J736" s="32">
        <v>2.85</v>
      </c>
    </row>
    <row r="737" spans="1:10" ht="27" customHeight="1">
      <c r="A737" s="28" t="s">
        <v>52</v>
      </c>
      <c r="B737" s="29" t="s">
        <v>121</v>
      </c>
      <c r="C737" s="28" t="s">
        <v>26</v>
      </c>
      <c r="D737" s="28" t="s">
        <v>122</v>
      </c>
      <c r="E737" s="254" t="s">
        <v>55</v>
      </c>
      <c r="F737" s="254"/>
      <c r="G737" s="30" t="s">
        <v>56</v>
      </c>
      <c r="H737" s="31">
        <v>0.15060000000000001</v>
      </c>
      <c r="I737" s="32">
        <v>23.09</v>
      </c>
      <c r="J737" s="32">
        <v>3.47</v>
      </c>
    </row>
    <row r="738" spans="1:10" ht="21" customHeight="1">
      <c r="A738" s="21" t="s">
        <v>45</v>
      </c>
      <c r="B738" s="22" t="s">
        <v>541</v>
      </c>
      <c r="C738" s="21" t="s">
        <v>26</v>
      </c>
      <c r="D738" s="21" t="s">
        <v>542</v>
      </c>
      <c r="E738" s="257" t="s">
        <v>46</v>
      </c>
      <c r="F738" s="257"/>
      <c r="G738" s="23" t="s">
        <v>31</v>
      </c>
      <c r="H738" s="24">
        <v>2.12E-2</v>
      </c>
      <c r="I738" s="25">
        <v>58.15</v>
      </c>
      <c r="J738" s="25">
        <v>1.23</v>
      </c>
    </row>
    <row r="739" spans="1:10" ht="21" customHeight="1">
      <c r="A739" s="21" t="s">
        <v>45</v>
      </c>
      <c r="B739" s="22" t="s">
        <v>788</v>
      </c>
      <c r="C739" s="21" t="s">
        <v>26</v>
      </c>
      <c r="D739" s="21" t="s">
        <v>789</v>
      </c>
      <c r="E739" s="257" t="s">
        <v>46</v>
      </c>
      <c r="F739" s="257"/>
      <c r="G739" s="23" t="s">
        <v>31</v>
      </c>
      <c r="H739" s="24">
        <v>1</v>
      </c>
      <c r="I739" s="25">
        <v>32.299999999999997</v>
      </c>
      <c r="J739" s="25">
        <v>32.299999999999997</v>
      </c>
    </row>
    <row r="740" spans="1:10" ht="21" customHeight="1">
      <c r="A740" s="21" t="s">
        <v>45</v>
      </c>
      <c r="B740" s="22" t="s">
        <v>543</v>
      </c>
      <c r="C740" s="21" t="s">
        <v>26</v>
      </c>
      <c r="D740" s="21" t="s">
        <v>544</v>
      </c>
      <c r="E740" s="257" t="s">
        <v>46</v>
      </c>
      <c r="F740" s="257"/>
      <c r="G740" s="23" t="s">
        <v>31</v>
      </c>
      <c r="H740" s="24">
        <v>0.03</v>
      </c>
      <c r="I740" s="25">
        <v>65.89</v>
      </c>
      <c r="J740" s="25">
        <v>1.97</v>
      </c>
    </row>
    <row r="741" spans="1:10" ht="21" customHeight="1">
      <c r="A741" s="21" t="s">
        <v>45</v>
      </c>
      <c r="B741" s="22" t="s">
        <v>539</v>
      </c>
      <c r="C741" s="21" t="s">
        <v>26</v>
      </c>
      <c r="D741" s="21" t="s">
        <v>540</v>
      </c>
      <c r="E741" s="257" t="s">
        <v>46</v>
      </c>
      <c r="F741" s="257"/>
      <c r="G741" s="23" t="s">
        <v>31</v>
      </c>
      <c r="H741" s="24">
        <v>2.2200000000000001E-2</v>
      </c>
      <c r="I741" s="25">
        <v>1.73</v>
      </c>
      <c r="J741" s="25">
        <v>0.03</v>
      </c>
    </row>
    <row r="742" spans="1:10" ht="27.6">
      <c r="A742" s="26"/>
      <c r="B742" s="26"/>
      <c r="C742" s="26"/>
      <c r="D742" s="26"/>
      <c r="E742" s="26" t="s">
        <v>47</v>
      </c>
      <c r="F742" s="27">
        <v>4.33</v>
      </c>
      <c r="G742" s="26" t="s">
        <v>48</v>
      </c>
      <c r="H742" s="27">
        <v>0</v>
      </c>
      <c r="I742" s="26" t="s">
        <v>49</v>
      </c>
      <c r="J742" s="27">
        <v>4.33</v>
      </c>
    </row>
    <row r="743" spans="1:10" ht="15" customHeight="1" thickBot="1">
      <c r="A743" s="55"/>
      <c r="B743" s="55"/>
      <c r="C743" s="55"/>
      <c r="D743" s="55"/>
      <c r="E743" s="55" t="s">
        <v>50</v>
      </c>
      <c r="F743" s="54">
        <v>12.06</v>
      </c>
      <c r="G743" s="55"/>
      <c r="H743" s="255" t="s">
        <v>51</v>
      </c>
      <c r="I743" s="255"/>
      <c r="J743" s="54">
        <v>53.910000000000004</v>
      </c>
    </row>
    <row r="744" spans="1:10" ht="18" customHeight="1" thickTop="1">
      <c r="A744" s="40" t="s">
        <v>1102</v>
      </c>
      <c r="B744" s="41" t="s">
        <v>16</v>
      </c>
      <c r="C744" s="40" t="s">
        <v>17</v>
      </c>
      <c r="D744" s="40" t="s">
        <v>6</v>
      </c>
      <c r="E744" s="253" t="s">
        <v>42</v>
      </c>
      <c r="F744" s="253"/>
      <c r="G744" s="42" t="s">
        <v>18</v>
      </c>
      <c r="H744" s="41" t="s">
        <v>19</v>
      </c>
      <c r="I744" s="41" t="s">
        <v>20</v>
      </c>
      <c r="J744" s="41" t="s">
        <v>7</v>
      </c>
    </row>
    <row r="745" spans="1:10" ht="27" customHeight="1">
      <c r="A745" s="69" t="s">
        <v>43</v>
      </c>
      <c r="B745" s="70" t="s">
        <v>1103</v>
      </c>
      <c r="C745" s="69" t="s">
        <v>26</v>
      </c>
      <c r="D745" s="69" t="s">
        <v>1104</v>
      </c>
      <c r="E745" s="250" t="s">
        <v>118</v>
      </c>
      <c r="F745" s="250"/>
      <c r="G745" s="71" t="s">
        <v>31</v>
      </c>
      <c r="H745" s="72">
        <v>1</v>
      </c>
      <c r="I745" s="73">
        <v>9.0699999999999985</v>
      </c>
      <c r="J745" s="73">
        <v>9.07</v>
      </c>
    </row>
    <row r="746" spans="1:10" ht="27" customHeight="1">
      <c r="A746" s="28" t="s">
        <v>52</v>
      </c>
      <c r="B746" s="29" t="s">
        <v>119</v>
      </c>
      <c r="C746" s="28" t="s">
        <v>26</v>
      </c>
      <c r="D746" s="28" t="s">
        <v>120</v>
      </c>
      <c r="E746" s="254" t="s">
        <v>55</v>
      </c>
      <c r="F746" s="254"/>
      <c r="G746" s="30" t="s">
        <v>56</v>
      </c>
      <c r="H746" s="31">
        <v>0.08</v>
      </c>
      <c r="I746" s="32">
        <v>18.98</v>
      </c>
      <c r="J746" s="32">
        <v>1.51</v>
      </c>
    </row>
    <row r="747" spans="1:10" ht="27" customHeight="1">
      <c r="A747" s="28" t="s">
        <v>52</v>
      </c>
      <c r="B747" s="29" t="s">
        <v>121</v>
      </c>
      <c r="C747" s="28" t="s">
        <v>26</v>
      </c>
      <c r="D747" s="28" t="s">
        <v>122</v>
      </c>
      <c r="E747" s="254" t="s">
        <v>55</v>
      </c>
      <c r="F747" s="254"/>
      <c r="G747" s="30" t="s">
        <v>56</v>
      </c>
      <c r="H747" s="31">
        <v>0.08</v>
      </c>
      <c r="I747" s="32">
        <v>23.09</v>
      </c>
      <c r="J747" s="32">
        <v>1.84</v>
      </c>
    </row>
    <row r="748" spans="1:10" ht="21" customHeight="1">
      <c r="A748" s="21" t="s">
        <v>45</v>
      </c>
      <c r="B748" s="22" t="s">
        <v>541</v>
      </c>
      <c r="C748" s="21" t="s">
        <v>26</v>
      </c>
      <c r="D748" s="21" t="s">
        <v>542</v>
      </c>
      <c r="E748" s="257" t="s">
        <v>46</v>
      </c>
      <c r="F748" s="257"/>
      <c r="G748" s="23" t="s">
        <v>31</v>
      </c>
      <c r="H748" s="24">
        <v>1.0999999999999999E-2</v>
      </c>
      <c r="I748" s="25">
        <v>58.15</v>
      </c>
      <c r="J748" s="25">
        <v>0.63</v>
      </c>
    </row>
    <row r="749" spans="1:10" ht="21" customHeight="1">
      <c r="A749" s="21" t="s">
        <v>45</v>
      </c>
      <c r="B749" s="22" t="s">
        <v>1105</v>
      </c>
      <c r="C749" s="21" t="s">
        <v>26</v>
      </c>
      <c r="D749" s="21" t="s">
        <v>1106</v>
      </c>
      <c r="E749" s="257" t="s">
        <v>46</v>
      </c>
      <c r="F749" s="257"/>
      <c r="G749" s="23" t="s">
        <v>31</v>
      </c>
      <c r="H749" s="24">
        <v>1</v>
      </c>
      <c r="I749" s="25">
        <v>4.2699999999999996</v>
      </c>
      <c r="J749" s="25">
        <v>4.2699999999999996</v>
      </c>
    </row>
    <row r="750" spans="1:10" ht="21" customHeight="1">
      <c r="A750" s="21" t="s">
        <v>45</v>
      </c>
      <c r="B750" s="22" t="s">
        <v>543</v>
      </c>
      <c r="C750" s="21" t="s">
        <v>26</v>
      </c>
      <c r="D750" s="21" t="s">
        <v>544</v>
      </c>
      <c r="E750" s="257" t="s">
        <v>46</v>
      </c>
      <c r="F750" s="257"/>
      <c r="G750" s="23" t="s">
        <v>31</v>
      </c>
      <c r="H750" s="24">
        <v>1.2E-2</v>
      </c>
      <c r="I750" s="25">
        <v>65.89</v>
      </c>
      <c r="J750" s="25">
        <v>0.79</v>
      </c>
    </row>
    <row r="751" spans="1:10" ht="21" customHeight="1">
      <c r="A751" s="21" t="s">
        <v>45</v>
      </c>
      <c r="B751" s="22" t="s">
        <v>539</v>
      </c>
      <c r="C751" s="21" t="s">
        <v>26</v>
      </c>
      <c r="D751" s="21" t="s">
        <v>540</v>
      </c>
      <c r="E751" s="257" t="s">
        <v>46</v>
      </c>
      <c r="F751" s="257"/>
      <c r="G751" s="23" t="s">
        <v>31</v>
      </c>
      <c r="H751" s="24">
        <v>0.02</v>
      </c>
      <c r="I751" s="25">
        <v>1.73</v>
      </c>
      <c r="J751" s="25">
        <v>0.03</v>
      </c>
    </row>
    <row r="752" spans="1:10" ht="27.6">
      <c r="A752" s="26"/>
      <c r="B752" s="26"/>
      <c r="C752" s="26"/>
      <c r="D752" s="26"/>
      <c r="E752" s="26" t="s">
        <v>47</v>
      </c>
      <c r="F752" s="27">
        <v>2.29</v>
      </c>
      <c r="G752" s="26" t="s">
        <v>48</v>
      </c>
      <c r="H752" s="27">
        <v>0</v>
      </c>
      <c r="I752" s="26" t="s">
        <v>49</v>
      </c>
      <c r="J752" s="27">
        <v>2.29</v>
      </c>
    </row>
    <row r="753" spans="1:10" ht="15" customHeight="1" thickBot="1">
      <c r="A753" s="55"/>
      <c r="B753" s="55"/>
      <c r="C753" s="55"/>
      <c r="D753" s="55"/>
      <c r="E753" s="55" t="s">
        <v>50</v>
      </c>
      <c r="F753" s="54">
        <v>2.61</v>
      </c>
      <c r="G753" s="55"/>
      <c r="H753" s="255" t="s">
        <v>51</v>
      </c>
      <c r="I753" s="255"/>
      <c r="J753" s="54">
        <v>11.68</v>
      </c>
    </row>
    <row r="754" spans="1:10" ht="18" customHeight="1" thickTop="1">
      <c r="A754" s="40" t="s">
        <v>1107</v>
      </c>
      <c r="B754" s="41" t="s">
        <v>16</v>
      </c>
      <c r="C754" s="40" t="s">
        <v>17</v>
      </c>
      <c r="D754" s="40" t="s">
        <v>6</v>
      </c>
      <c r="E754" s="253" t="s">
        <v>42</v>
      </c>
      <c r="F754" s="253"/>
      <c r="G754" s="42" t="s">
        <v>18</v>
      </c>
      <c r="H754" s="41" t="s">
        <v>19</v>
      </c>
      <c r="I754" s="41" t="s">
        <v>20</v>
      </c>
      <c r="J754" s="41" t="s">
        <v>7</v>
      </c>
    </row>
    <row r="755" spans="1:10" ht="27" customHeight="1">
      <c r="A755" s="69" t="s">
        <v>43</v>
      </c>
      <c r="B755" s="70" t="s">
        <v>1108</v>
      </c>
      <c r="C755" s="69" t="s">
        <v>26</v>
      </c>
      <c r="D755" s="69" t="s">
        <v>1109</v>
      </c>
      <c r="E755" s="250" t="s">
        <v>118</v>
      </c>
      <c r="F755" s="250"/>
      <c r="G755" s="71" t="s">
        <v>31</v>
      </c>
      <c r="H755" s="72">
        <v>1</v>
      </c>
      <c r="I755" s="73">
        <v>13.53</v>
      </c>
      <c r="J755" s="73">
        <v>13.53</v>
      </c>
    </row>
    <row r="756" spans="1:10" ht="27" customHeight="1">
      <c r="A756" s="28" t="s">
        <v>52</v>
      </c>
      <c r="B756" s="29" t="s">
        <v>119</v>
      </c>
      <c r="C756" s="28" t="s">
        <v>26</v>
      </c>
      <c r="D756" s="28" t="s">
        <v>120</v>
      </c>
      <c r="E756" s="254" t="s">
        <v>55</v>
      </c>
      <c r="F756" s="254"/>
      <c r="G756" s="30" t="s">
        <v>56</v>
      </c>
      <c r="H756" s="31">
        <v>0.1047</v>
      </c>
      <c r="I756" s="32">
        <v>18.98</v>
      </c>
      <c r="J756" s="32">
        <v>1.98</v>
      </c>
    </row>
    <row r="757" spans="1:10" ht="27" customHeight="1">
      <c r="A757" s="28" t="s">
        <v>52</v>
      </c>
      <c r="B757" s="29" t="s">
        <v>121</v>
      </c>
      <c r="C757" s="28" t="s">
        <v>26</v>
      </c>
      <c r="D757" s="28" t="s">
        <v>122</v>
      </c>
      <c r="E757" s="254" t="s">
        <v>55</v>
      </c>
      <c r="F757" s="254"/>
      <c r="G757" s="30" t="s">
        <v>56</v>
      </c>
      <c r="H757" s="31">
        <v>0.1047</v>
      </c>
      <c r="I757" s="32">
        <v>23.09</v>
      </c>
      <c r="J757" s="32">
        <v>2.41</v>
      </c>
    </row>
    <row r="758" spans="1:10" ht="21" customHeight="1">
      <c r="A758" s="21" t="s">
        <v>45</v>
      </c>
      <c r="B758" s="22" t="s">
        <v>541</v>
      </c>
      <c r="C758" s="21" t="s">
        <v>26</v>
      </c>
      <c r="D758" s="21" t="s">
        <v>542</v>
      </c>
      <c r="E758" s="257" t="s">
        <v>46</v>
      </c>
      <c r="F758" s="257"/>
      <c r="G758" s="23" t="s">
        <v>31</v>
      </c>
      <c r="H758" s="24">
        <v>1.24E-2</v>
      </c>
      <c r="I758" s="25">
        <v>58.15</v>
      </c>
      <c r="J758" s="25">
        <v>0.72</v>
      </c>
    </row>
    <row r="759" spans="1:10" ht="21" customHeight="1">
      <c r="A759" s="21" t="s">
        <v>45</v>
      </c>
      <c r="B759" s="22" t="s">
        <v>1110</v>
      </c>
      <c r="C759" s="21" t="s">
        <v>26</v>
      </c>
      <c r="D759" s="21" t="s">
        <v>1111</v>
      </c>
      <c r="E759" s="257" t="s">
        <v>46</v>
      </c>
      <c r="F759" s="257"/>
      <c r="G759" s="23" t="s">
        <v>31</v>
      </c>
      <c r="H759" s="24">
        <v>1</v>
      </c>
      <c r="I759" s="25">
        <v>7.45</v>
      </c>
      <c r="J759" s="25">
        <v>7.45</v>
      </c>
    </row>
    <row r="760" spans="1:10" ht="21" customHeight="1">
      <c r="A760" s="21" t="s">
        <v>45</v>
      </c>
      <c r="B760" s="22" t="s">
        <v>543</v>
      </c>
      <c r="C760" s="21" t="s">
        <v>26</v>
      </c>
      <c r="D760" s="21" t="s">
        <v>544</v>
      </c>
      <c r="E760" s="257" t="s">
        <v>46</v>
      </c>
      <c r="F760" s="257"/>
      <c r="G760" s="23" t="s">
        <v>31</v>
      </c>
      <c r="H760" s="24">
        <v>1.43E-2</v>
      </c>
      <c r="I760" s="25">
        <v>65.89</v>
      </c>
      <c r="J760" s="25">
        <v>0.94</v>
      </c>
    </row>
    <row r="761" spans="1:10" ht="21" customHeight="1">
      <c r="A761" s="21" t="s">
        <v>45</v>
      </c>
      <c r="B761" s="22" t="s">
        <v>539</v>
      </c>
      <c r="C761" s="21" t="s">
        <v>26</v>
      </c>
      <c r="D761" s="21" t="s">
        <v>540</v>
      </c>
      <c r="E761" s="257" t="s">
        <v>46</v>
      </c>
      <c r="F761" s="257"/>
      <c r="G761" s="23" t="s">
        <v>31</v>
      </c>
      <c r="H761" s="24">
        <v>1.8499999999999999E-2</v>
      </c>
      <c r="I761" s="25">
        <v>1.73</v>
      </c>
      <c r="J761" s="25">
        <v>0.03</v>
      </c>
    </row>
    <row r="762" spans="1:10" ht="27.6">
      <c r="A762" s="26"/>
      <c r="B762" s="26"/>
      <c r="C762" s="26"/>
      <c r="D762" s="26"/>
      <c r="E762" s="26" t="s">
        <v>47</v>
      </c>
      <c r="F762" s="27">
        <v>3.01</v>
      </c>
      <c r="G762" s="26" t="s">
        <v>48</v>
      </c>
      <c r="H762" s="27">
        <v>0</v>
      </c>
      <c r="I762" s="26" t="s">
        <v>49</v>
      </c>
      <c r="J762" s="27">
        <v>3.01</v>
      </c>
    </row>
    <row r="763" spans="1:10" ht="15" customHeight="1" thickBot="1">
      <c r="A763" s="55"/>
      <c r="B763" s="55"/>
      <c r="C763" s="55"/>
      <c r="D763" s="55"/>
      <c r="E763" s="55" t="s">
        <v>50</v>
      </c>
      <c r="F763" s="54">
        <v>3.89</v>
      </c>
      <c r="G763" s="55"/>
      <c r="H763" s="255" t="s">
        <v>51</v>
      </c>
      <c r="I763" s="255"/>
      <c r="J763" s="54">
        <v>17.419999999999998</v>
      </c>
    </row>
    <row r="764" spans="1:10" ht="18" customHeight="1" thickTop="1">
      <c r="A764" s="40" t="s">
        <v>1112</v>
      </c>
      <c r="B764" s="41" t="s">
        <v>16</v>
      </c>
      <c r="C764" s="40" t="s">
        <v>17</v>
      </c>
      <c r="D764" s="40" t="s">
        <v>6</v>
      </c>
      <c r="E764" s="253" t="s">
        <v>42</v>
      </c>
      <c r="F764" s="253"/>
      <c r="G764" s="42" t="s">
        <v>18</v>
      </c>
      <c r="H764" s="41" t="s">
        <v>19</v>
      </c>
      <c r="I764" s="41" t="s">
        <v>20</v>
      </c>
      <c r="J764" s="41" t="s">
        <v>7</v>
      </c>
    </row>
    <row r="765" spans="1:10" ht="27" customHeight="1">
      <c r="A765" s="69" t="s">
        <v>43</v>
      </c>
      <c r="B765" s="70" t="s">
        <v>1113</v>
      </c>
      <c r="C765" s="69" t="s">
        <v>26</v>
      </c>
      <c r="D765" s="69" t="s">
        <v>1114</v>
      </c>
      <c r="E765" s="250" t="s">
        <v>118</v>
      </c>
      <c r="F765" s="250"/>
      <c r="G765" s="71" t="s">
        <v>31</v>
      </c>
      <c r="H765" s="72">
        <v>1</v>
      </c>
      <c r="I765" s="73">
        <v>29.73</v>
      </c>
      <c r="J765" s="73">
        <v>29.73</v>
      </c>
    </row>
    <row r="766" spans="1:10" ht="27" customHeight="1">
      <c r="A766" s="28" t="s">
        <v>52</v>
      </c>
      <c r="B766" s="29" t="s">
        <v>119</v>
      </c>
      <c r="C766" s="28" t="s">
        <v>26</v>
      </c>
      <c r="D766" s="28" t="s">
        <v>120</v>
      </c>
      <c r="E766" s="254" t="s">
        <v>55</v>
      </c>
      <c r="F766" s="254"/>
      <c r="G766" s="30" t="s">
        <v>56</v>
      </c>
      <c r="H766" s="31">
        <v>0.1547</v>
      </c>
      <c r="I766" s="32">
        <v>18.98</v>
      </c>
      <c r="J766" s="32">
        <v>2.93</v>
      </c>
    </row>
    <row r="767" spans="1:10" ht="27" customHeight="1">
      <c r="A767" s="28" t="s">
        <v>52</v>
      </c>
      <c r="B767" s="29" t="s">
        <v>121</v>
      </c>
      <c r="C767" s="28" t="s">
        <v>26</v>
      </c>
      <c r="D767" s="28" t="s">
        <v>122</v>
      </c>
      <c r="E767" s="254" t="s">
        <v>55</v>
      </c>
      <c r="F767" s="254"/>
      <c r="G767" s="30" t="s">
        <v>56</v>
      </c>
      <c r="H767" s="31">
        <v>0.1547</v>
      </c>
      <c r="I767" s="32">
        <v>23.09</v>
      </c>
      <c r="J767" s="32">
        <v>3.57</v>
      </c>
    </row>
    <row r="768" spans="1:10" ht="21" customHeight="1">
      <c r="A768" s="21" t="s">
        <v>45</v>
      </c>
      <c r="B768" s="22" t="s">
        <v>541</v>
      </c>
      <c r="C768" s="21" t="s">
        <v>26</v>
      </c>
      <c r="D768" s="21" t="s">
        <v>542</v>
      </c>
      <c r="E768" s="257" t="s">
        <v>46</v>
      </c>
      <c r="F768" s="257"/>
      <c r="G768" s="23" t="s">
        <v>31</v>
      </c>
      <c r="H768" s="24">
        <v>2.12E-2</v>
      </c>
      <c r="I768" s="25">
        <v>58.15</v>
      </c>
      <c r="J768" s="25">
        <v>1.23</v>
      </c>
    </row>
    <row r="769" spans="1:10" ht="21" customHeight="1">
      <c r="A769" s="21" t="s">
        <v>45</v>
      </c>
      <c r="B769" s="22" t="s">
        <v>1115</v>
      </c>
      <c r="C769" s="21" t="s">
        <v>26</v>
      </c>
      <c r="D769" s="21" t="s">
        <v>1116</v>
      </c>
      <c r="E769" s="257" t="s">
        <v>46</v>
      </c>
      <c r="F769" s="257"/>
      <c r="G769" s="23" t="s">
        <v>31</v>
      </c>
      <c r="H769" s="24">
        <v>1</v>
      </c>
      <c r="I769" s="25">
        <v>20.190000000000001</v>
      </c>
      <c r="J769" s="25">
        <v>20.190000000000001</v>
      </c>
    </row>
    <row r="770" spans="1:10" ht="21" customHeight="1">
      <c r="A770" s="21" t="s">
        <v>45</v>
      </c>
      <c r="B770" s="22" t="s">
        <v>543</v>
      </c>
      <c r="C770" s="21" t="s">
        <v>26</v>
      </c>
      <c r="D770" s="21" t="s">
        <v>544</v>
      </c>
      <c r="E770" s="257" t="s">
        <v>46</v>
      </c>
      <c r="F770" s="257"/>
      <c r="G770" s="23" t="s">
        <v>31</v>
      </c>
      <c r="H770" s="24">
        <v>2.7E-2</v>
      </c>
      <c r="I770" s="25">
        <v>65.89</v>
      </c>
      <c r="J770" s="25">
        <v>1.77</v>
      </c>
    </row>
    <row r="771" spans="1:10" ht="21" customHeight="1">
      <c r="A771" s="21" t="s">
        <v>45</v>
      </c>
      <c r="B771" s="22" t="s">
        <v>539</v>
      </c>
      <c r="C771" s="21" t="s">
        <v>26</v>
      </c>
      <c r="D771" s="21" t="s">
        <v>540</v>
      </c>
      <c r="E771" s="257" t="s">
        <v>46</v>
      </c>
      <c r="F771" s="257"/>
      <c r="G771" s="23" t="s">
        <v>31</v>
      </c>
      <c r="H771" s="24">
        <v>2.69E-2</v>
      </c>
      <c r="I771" s="25">
        <v>1.73</v>
      </c>
      <c r="J771" s="25">
        <v>0.04</v>
      </c>
    </row>
    <row r="772" spans="1:10" ht="27.6">
      <c r="A772" s="26"/>
      <c r="B772" s="26"/>
      <c r="C772" s="26"/>
      <c r="D772" s="26"/>
      <c r="E772" s="26" t="s">
        <v>47</v>
      </c>
      <c r="F772" s="27">
        <v>4.45</v>
      </c>
      <c r="G772" s="26" t="s">
        <v>48</v>
      </c>
      <c r="H772" s="27">
        <v>0</v>
      </c>
      <c r="I772" s="26" t="s">
        <v>49</v>
      </c>
      <c r="J772" s="27">
        <v>4.45</v>
      </c>
    </row>
    <row r="773" spans="1:10" ht="15" customHeight="1" thickBot="1">
      <c r="A773" s="55"/>
      <c r="B773" s="55"/>
      <c r="C773" s="55"/>
      <c r="D773" s="55"/>
      <c r="E773" s="55" t="s">
        <v>50</v>
      </c>
      <c r="F773" s="54">
        <v>8.56</v>
      </c>
      <c r="G773" s="55"/>
      <c r="H773" s="255" t="s">
        <v>51</v>
      </c>
      <c r="I773" s="255"/>
      <c r="J773" s="54">
        <v>38.29</v>
      </c>
    </row>
    <row r="774" spans="1:10" ht="18" customHeight="1" thickTop="1">
      <c r="A774" s="40" t="s">
        <v>1117</v>
      </c>
      <c r="B774" s="41" t="s">
        <v>16</v>
      </c>
      <c r="C774" s="40" t="s">
        <v>17</v>
      </c>
      <c r="D774" s="40" t="s">
        <v>6</v>
      </c>
      <c r="E774" s="253" t="s">
        <v>42</v>
      </c>
      <c r="F774" s="253"/>
      <c r="G774" s="42" t="s">
        <v>18</v>
      </c>
      <c r="H774" s="41" t="s">
        <v>19</v>
      </c>
      <c r="I774" s="41" t="s">
        <v>20</v>
      </c>
      <c r="J774" s="41" t="s">
        <v>7</v>
      </c>
    </row>
    <row r="775" spans="1:10" ht="27" customHeight="1">
      <c r="A775" s="69" t="s">
        <v>43</v>
      </c>
      <c r="B775" s="70" t="s">
        <v>408</v>
      </c>
      <c r="C775" s="69" t="s">
        <v>26</v>
      </c>
      <c r="D775" s="69" t="s">
        <v>1118</v>
      </c>
      <c r="E775" s="250" t="s">
        <v>118</v>
      </c>
      <c r="F775" s="250"/>
      <c r="G775" s="71" t="s">
        <v>31</v>
      </c>
      <c r="H775" s="72">
        <v>1</v>
      </c>
      <c r="I775" s="73">
        <v>19.43</v>
      </c>
      <c r="J775" s="73">
        <v>19.43</v>
      </c>
    </row>
    <row r="776" spans="1:10" ht="27" customHeight="1">
      <c r="A776" s="28" t="s">
        <v>52</v>
      </c>
      <c r="B776" s="29" t="s">
        <v>119</v>
      </c>
      <c r="C776" s="28" t="s">
        <v>26</v>
      </c>
      <c r="D776" s="28" t="s">
        <v>120</v>
      </c>
      <c r="E776" s="254" t="s">
        <v>55</v>
      </c>
      <c r="F776" s="254"/>
      <c r="G776" s="30" t="s">
        <v>56</v>
      </c>
      <c r="H776" s="31">
        <v>0.1318</v>
      </c>
      <c r="I776" s="32">
        <v>18.98</v>
      </c>
      <c r="J776" s="32">
        <v>2.5</v>
      </c>
    </row>
    <row r="777" spans="1:10" ht="27" customHeight="1">
      <c r="A777" s="28" t="s">
        <v>52</v>
      </c>
      <c r="B777" s="29" t="s">
        <v>121</v>
      </c>
      <c r="C777" s="28" t="s">
        <v>26</v>
      </c>
      <c r="D777" s="28" t="s">
        <v>122</v>
      </c>
      <c r="E777" s="254" t="s">
        <v>55</v>
      </c>
      <c r="F777" s="254"/>
      <c r="G777" s="30" t="s">
        <v>56</v>
      </c>
      <c r="H777" s="31">
        <v>0.1318</v>
      </c>
      <c r="I777" s="32">
        <v>23.09</v>
      </c>
      <c r="J777" s="32">
        <v>3.04</v>
      </c>
    </row>
    <row r="778" spans="1:10" ht="21" customHeight="1">
      <c r="A778" s="21" t="s">
        <v>45</v>
      </c>
      <c r="B778" s="22" t="s">
        <v>541</v>
      </c>
      <c r="C778" s="21" t="s">
        <v>26</v>
      </c>
      <c r="D778" s="21" t="s">
        <v>542</v>
      </c>
      <c r="E778" s="257" t="s">
        <v>46</v>
      </c>
      <c r="F778" s="257"/>
      <c r="G778" s="23" t="s">
        <v>31</v>
      </c>
      <c r="H778" s="24">
        <v>1.7600000000000001E-2</v>
      </c>
      <c r="I778" s="25">
        <v>58.15</v>
      </c>
      <c r="J778" s="25">
        <v>1.02</v>
      </c>
    </row>
    <row r="779" spans="1:10" ht="21" customHeight="1">
      <c r="A779" s="21" t="s">
        <v>45</v>
      </c>
      <c r="B779" s="22" t="s">
        <v>545</v>
      </c>
      <c r="C779" s="21" t="s">
        <v>26</v>
      </c>
      <c r="D779" s="21" t="s">
        <v>546</v>
      </c>
      <c r="E779" s="257" t="s">
        <v>46</v>
      </c>
      <c r="F779" s="257"/>
      <c r="G779" s="23" t="s">
        <v>31</v>
      </c>
      <c r="H779" s="24">
        <v>1</v>
      </c>
      <c r="I779" s="25">
        <v>11.35</v>
      </c>
      <c r="J779" s="25">
        <v>11.35</v>
      </c>
    </row>
    <row r="780" spans="1:10" ht="21" customHeight="1">
      <c r="A780" s="21" t="s">
        <v>45</v>
      </c>
      <c r="B780" s="22" t="s">
        <v>543</v>
      </c>
      <c r="C780" s="21" t="s">
        <v>26</v>
      </c>
      <c r="D780" s="21" t="s">
        <v>544</v>
      </c>
      <c r="E780" s="257" t="s">
        <v>46</v>
      </c>
      <c r="F780" s="257"/>
      <c r="G780" s="23" t="s">
        <v>31</v>
      </c>
      <c r="H780" s="24">
        <v>2.2499999999999999E-2</v>
      </c>
      <c r="I780" s="25">
        <v>65.89</v>
      </c>
      <c r="J780" s="25">
        <v>1.48</v>
      </c>
    </row>
    <row r="781" spans="1:10" ht="21" customHeight="1">
      <c r="A781" s="21" t="s">
        <v>45</v>
      </c>
      <c r="B781" s="22" t="s">
        <v>539</v>
      </c>
      <c r="C781" s="21" t="s">
        <v>26</v>
      </c>
      <c r="D781" s="21" t="s">
        <v>540</v>
      </c>
      <c r="E781" s="257" t="s">
        <v>46</v>
      </c>
      <c r="F781" s="257"/>
      <c r="G781" s="23" t="s">
        <v>31</v>
      </c>
      <c r="H781" s="24">
        <v>2.4400000000000002E-2</v>
      </c>
      <c r="I781" s="25">
        <v>1.73</v>
      </c>
      <c r="J781" s="25">
        <v>0.04</v>
      </c>
    </row>
    <row r="782" spans="1:10" ht="27.6">
      <c r="A782" s="26"/>
      <c r="B782" s="26"/>
      <c r="C782" s="26"/>
      <c r="D782" s="26"/>
      <c r="E782" s="26" t="s">
        <v>47</v>
      </c>
      <c r="F782" s="27">
        <v>3.79</v>
      </c>
      <c r="G782" s="26" t="s">
        <v>48</v>
      </c>
      <c r="H782" s="27">
        <v>0</v>
      </c>
      <c r="I782" s="26" t="s">
        <v>49</v>
      </c>
      <c r="J782" s="27">
        <v>3.79</v>
      </c>
    </row>
    <row r="783" spans="1:10" ht="15" customHeight="1" thickBot="1">
      <c r="A783" s="55"/>
      <c r="B783" s="55"/>
      <c r="C783" s="55"/>
      <c r="D783" s="55"/>
      <c r="E783" s="55" t="s">
        <v>50</v>
      </c>
      <c r="F783" s="54">
        <v>5.59</v>
      </c>
      <c r="G783" s="55"/>
      <c r="H783" s="255" t="s">
        <v>51</v>
      </c>
      <c r="I783" s="255"/>
      <c r="J783" s="54">
        <v>25.02</v>
      </c>
    </row>
    <row r="784" spans="1:10" ht="18" customHeight="1" thickTop="1">
      <c r="A784" s="40" t="s">
        <v>1119</v>
      </c>
      <c r="B784" s="41" t="s">
        <v>16</v>
      </c>
      <c r="C784" s="40" t="s">
        <v>17</v>
      </c>
      <c r="D784" s="40" t="s">
        <v>6</v>
      </c>
      <c r="E784" s="253" t="s">
        <v>42</v>
      </c>
      <c r="F784" s="253"/>
      <c r="G784" s="42" t="s">
        <v>18</v>
      </c>
      <c r="H784" s="41" t="s">
        <v>19</v>
      </c>
      <c r="I784" s="41" t="s">
        <v>20</v>
      </c>
      <c r="J784" s="41" t="s">
        <v>7</v>
      </c>
    </row>
    <row r="785" spans="1:10" ht="27" customHeight="1">
      <c r="A785" s="69" t="s">
        <v>43</v>
      </c>
      <c r="B785" s="70" t="s">
        <v>634</v>
      </c>
      <c r="C785" s="69" t="s">
        <v>26</v>
      </c>
      <c r="D785" s="69" t="s">
        <v>1120</v>
      </c>
      <c r="E785" s="250" t="s">
        <v>118</v>
      </c>
      <c r="F785" s="250"/>
      <c r="G785" s="71" t="s">
        <v>31</v>
      </c>
      <c r="H785" s="72">
        <v>1</v>
      </c>
      <c r="I785" s="73">
        <v>61.71</v>
      </c>
      <c r="J785" s="73">
        <v>61.71</v>
      </c>
    </row>
    <row r="786" spans="1:10" ht="27" customHeight="1">
      <c r="A786" s="28" t="s">
        <v>52</v>
      </c>
      <c r="B786" s="29" t="s">
        <v>119</v>
      </c>
      <c r="C786" s="28" t="s">
        <v>26</v>
      </c>
      <c r="D786" s="28" t="s">
        <v>120</v>
      </c>
      <c r="E786" s="254" t="s">
        <v>55</v>
      </c>
      <c r="F786" s="254"/>
      <c r="G786" s="30" t="s">
        <v>56</v>
      </c>
      <c r="H786" s="31">
        <v>0.2077</v>
      </c>
      <c r="I786" s="32">
        <v>18.98</v>
      </c>
      <c r="J786" s="32">
        <v>3.94</v>
      </c>
    </row>
    <row r="787" spans="1:10" ht="27" customHeight="1">
      <c r="A787" s="28" t="s">
        <v>52</v>
      </c>
      <c r="B787" s="29" t="s">
        <v>121</v>
      </c>
      <c r="C787" s="28" t="s">
        <v>26</v>
      </c>
      <c r="D787" s="28" t="s">
        <v>122</v>
      </c>
      <c r="E787" s="254" t="s">
        <v>55</v>
      </c>
      <c r="F787" s="254"/>
      <c r="G787" s="30" t="s">
        <v>56</v>
      </c>
      <c r="H787" s="31">
        <v>0.2077</v>
      </c>
      <c r="I787" s="32">
        <v>23.09</v>
      </c>
      <c r="J787" s="32">
        <v>4.79</v>
      </c>
    </row>
    <row r="788" spans="1:10" ht="21" customHeight="1">
      <c r="A788" s="21" t="s">
        <v>45</v>
      </c>
      <c r="B788" s="22" t="s">
        <v>541</v>
      </c>
      <c r="C788" s="21" t="s">
        <v>26</v>
      </c>
      <c r="D788" s="21" t="s">
        <v>542</v>
      </c>
      <c r="E788" s="257" t="s">
        <v>46</v>
      </c>
      <c r="F788" s="257"/>
      <c r="G788" s="23" t="s">
        <v>31</v>
      </c>
      <c r="H788" s="24">
        <v>3.1800000000000002E-2</v>
      </c>
      <c r="I788" s="25">
        <v>58.15</v>
      </c>
      <c r="J788" s="25">
        <v>1.84</v>
      </c>
    </row>
    <row r="789" spans="1:10" ht="21" customHeight="1">
      <c r="A789" s="21" t="s">
        <v>45</v>
      </c>
      <c r="B789" s="22" t="s">
        <v>794</v>
      </c>
      <c r="C789" s="21" t="s">
        <v>26</v>
      </c>
      <c r="D789" s="21" t="s">
        <v>795</v>
      </c>
      <c r="E789" s="257" t="s">
        <v>46</v>
      </c>
      <c r="F789" s="257"/>
      <c r="G789" s="23" t="s">
        <v>31</v>
      </c>
      <c r="H789" s="24">
        <v>1</v>
      </c>
      <c r="I789" s="25">
        <v>47.53</v>
      </c>
      <c r="J789" s="25">
        <v>47.53</v>
      </c>
    </row>
    <row r="790" spans="1:10" ht="21" customHeight="1">
      <c r="A790" s="21" t="s">
        <v>45</v>
      </c>
      <c r="B790" s="22" t="s">
        <v>543</v>
      </c>
      <c r="C790" s="21" t="s">
        <v>26</v>
      </c>
      <c r="D790" s="21" t="s">
        <v>544</v>
      </c>
      <c r="E790" s="257" t="s">
        <v>46</v>
      </c>
      <c r="F790" s="257"/>
      <c r="G790" s="23" t="s">
        <v>31</v>
      </c>
      <c r="H790" s="24">
        <v>5.3999999999999999E-2</v>
      </c>
      <c r="I790" s="25">
        <v>65.89</v>
      </c>
      <c r="J790" s="25">
        <v>3.55</v>
      </c>
    </row>
    <row r="791" spans="1:10" ht="21" customHeight="1">
      <c r="A791" s="21" t="s">
        <v>45</v>
      </c>
      <c r="B791" s="22" t="s">
        <v>539</v>
      </c>
      <c r="C791" s="21" t="s">
        <v>26</v>
      </c>
      <c r="D791" s="21" t="s">
        <v>540</v>
      </c>
      <c r="E791" s="257" t="s">
        <v>46</v>
      </c>
      <c r="F791" s="257"/>
      <c r="G791" s="23" t="s">
        <v>31</v>
      </c>
      <c r="H791" s="24">
        <v>3.6999999999999998E-2</v>
      </c>
      <c r="I791" s="25">
        <v>1.73</v>
      </c>
      <c r="J791" s="25">
        <v>0.06</v>
      </c>
    </row>
    <row r="792" spans="1:10" ht="27.6">
      <c r="A792" s="26"/>
      <c r="B792" s="26"/>
      <c r="C792" s="26"/>
      <c r="D792" s="26"/>
      <c r="E792" s="26" t="s">
        <v>47</v>
      </c>
      <c r="F792" s="27">
        <v>5.98</v>
      </c>
      <c r="G792" s="26" t="s">
        <v>48</v>
      </c>
      <c r="H792" s="27">
        <v>0</v>
      </c>
      <c r="I792" s="26" t="s">
        <v>49</v>
      </c>
      <c r="J792" s="27">
        <v>5.98</v>
      </c>
    </row>
    <row r="793" spans="1:10" ht="15" customHeight="1" thickBot="1">
      <c r="A793" s="55"/>
      <c r="B793" s="55"/>
      <c r="C793" s="55"/>
      <c r="D793" s="55"/>
      <c r="E793" s="55" t="s">
        <v>50</v>
      </c>
      <c r="F793" s="54">
        <v>17.78</v>
      </c>
      <c r="G793" s="55"/>
      <c r="H793" s="255" t="s">
        <v>51</v>
      </c>
      <c r="I793" s="255"/>
      <c r="J793" s="54" t="e">
        <v>#VALUE!</v>
      </c>
    </row>
    <row r="794" spans="1:10" ht="18" customHeight="1" thickTop="1">
      <c r="A794" s="40" t="s">
        <v>1121</v>
      </c>
      <c r="B794" s="41" t="s">
        <v>16</v>
      </c>
      <c r="C794" s="40" t="s">
        <v>17</v>
      </c>
      <c r="D794" s="40" t="s">
        <v>6</v>
      </c>
      <c r="E794" s="253" t="s">
        <v>42</v>
      </c>
      <c r="F794" s="253"/>
      <c r="G794" s="42" t="s">
        <v>18</v>
      </c>
      <c r="H794" s="41" t="s">
        <v>19</v>
      </c>
      <c r="I794" s="41" t="s">
        <v>20</v>
      </c>
      <c r="J794" s="41" t="s">
        <v>7</v>
      </c>
    </row>
    <row r="795" spans="1:10" ht="27" customHeight="1">
      <c r="A795" s="69" t="s">
        <v>43</v>
      </c>
      <c r="B795" s="70" t="s">
        <v>1122</v>
      </c>
      <c r="C795" s="69" t="s">
        <v>26</v>
      </c>
      <c r="D795" s="69" t="s">
        <v>1123</v>
      </c>
      <c r="E795" s="250" t="s">
        <v>118</v>
      </c>
      <c r="F795" s="250"/>
      <c r="G795" s="71" t="s">
        <v>31</v>
      </c>
      <c r="H795" s="72">
        <v>1</v>
      </c>
      <c r="I795" s="73">
        <v>8.8000000000000007</v>
      </c>
      <c r="J795" s="73">
        <v>8.8000000000000007</v>
      </c>
    </row>
    <row r="796" spans="1:10" ht="27" customHeight="1">
      <c r="A796" s="28" t="s">
        <v>52</v>
      </c>
      <c r="B796" s="29" t="s">
        <v>119</v>
      </c>
      <c r="C796" s="28" t="s">
        <v>26</v>
      </c>
      <c r="D796" s="28" t="s">
        <v>120</v>
      </c>
      <c r="E796" s="254" t="s">
        <v>55</v>
      </c>
      <c r="F796" s="254"/>
      <c r="G796" s="30" t="s">
        <v>56</v>
      </c>
      <c r="H796" s="31">
        <v>0.15629999999999999</v>
      </c>
      <c r="I796" s="32">
        <v>18.98</v>
      </c>
      <c r="J796" s="32">
        <v>2.96</v>
      </c>
    </row>
    <row r="797" spans="1:10" ht="27" customHeight="1">
      <c r="A797" s="28" t="s">
        <v>52</v>
      </c>
      <c r="B797" s="29" t="s">
        <v>121</v>
      </c>
      <c r="C797" s="28" t="s">
        <v>26</v>
      </c>
      <c r="D797" s="28" t="s">
        <v>122</v>
      </c>
      <c r="E797" s="254" t="s">
        <v>55</v>
      </c>
      <c r="F797" s="254"/>
      <c r="G797" s="30" t="s">
        <v>56</v>
      </c>
      <c r="H797" s="31">
        <v>0.15629999999999999</v>
      </c>
      <c r="I797" s="32">
        <v>23.09</v>
      </c>
      <c r="J797" s="32">
        <v>3.6</v>
      </c>
    </row>
    <row r="798" spans="1:10" ht="21" customHeight="1">
      <c r="A798" s="21" t="s">
        <v>45</v>
      </c>
      <c r="B798" s="22" t="s">
        <v>541</v>
      </c>
      <c r="C798" s="21" t="s">
        <v>26</v>
      </c>
      <c r="D798" s="21" t="s">
        <v>542</v>
      </c>
      <c r="E798" s="257" t="s">
        <v>46</v>
      </c>
      <c r="F798" s="257"/>
      <c r="G798" s="23" t="s">
        <v>31</v>
      </c>
      <c r="H798" s="24">
        <v>7.1000000000000004E-3</v>
      </c>
      <c r="I798" s="25">
        <v>58.15</v>
      </c>
      <c r="J798" s="25">
        <v>0.41</v>
      </c>
    </row>
    <row r="799" spans="1:10" ht="21" customHeight="1">
      <c r="A799" s="21" t="s">
        <v>45</v>
      </c>
      <c r="B799" s="22" t="s">
        <v>1124</v>
      </c>
      <c r="C799" s="21" t="s">
        <v>26</v>
      </c>
      <c r="D799" s="21" t="s">
        <v>1125</v>
      </c>
      <c r="E799" s="257" t="s">
        <v>46</v>
      </c>
      <c r="F799" s="257"/>
      <c r="G799" s="23" t="s">
        <v>31</v>
      </c>
      <c r="H799" s="24">
        <v>1</v>
      </c>
      <c r="I799" s="25">
        <v>1.18</v>
      </c>
      <c r="J799" s="25">
        <v>1.18</v>
      </c>
    </row>
    <row r="800" spans="1:10" ht="21" customHeight="1">
      <c r="A800" s="21" t="s">
        <v>45</v>
      </c>
      <c r="B800" s="22" t="s">
        <v>543</v>
      </c>
      <c r="C800" s="21" t="s">
        <v>26</v>
      </c>
      <c r="D800" s="21" t="s">
        <v>544</v>
      </c>
      <c r="E800" s="257" t="s">
        <v>46</v>
      </c>
      <c r="F800" s="257"/>
      <c r="G800" s="23" t="s">
        <v>31</v>
      </c>
      <c r="H800" s="24">
        <v>8.9999999999999993E-3</v>
      </c>
      <c r="I800" s="25">
        <v>65.89</v>
      </c>
      <c r="J800" s="25">
        <v>0.59</v>
      </c>
    </row>
    <row r="801" spans="1:10" ht="21" customHeight="1">
      <c r="A801" s="21" t="s">
        <v>45</v>
      </c>
      <c r="B801" s="22" t="s">
        <v>539</v>
      </c>
      <c r="C801" s="21" t="s">
        <v>26</v>
      </c>
      <c r="D801" s="21" t="s">
        <v>540</v>
      </c>
      <c r="E801" s="257" t="s">
        <v>46</v>
      </c>
      <c r="F801" s="257"/>
      <c r="G801" s="23" t="s">
        <v>31</v>
      </c>
      <c r="H801" s="24">
        <v>3.9E-2</v>
      </c>
      <c r="I801" s="25">
        <v>1.73</v>
      </c>
      <c r="J801" s="25">
        <v>0.06</v>
      </c>
    </row>
    <row r="802" spans="1:10" ht="27.6">
      <c r="A802" s="26"/>
      <c r="B802" s="26"/>
      <c r="C802" s="26"/>
      <c r="D802" s="26"/>
      <c r="E802" s="26" t="s">
        <v>47</v>
      </c>
      <c r="F802" s="27">
        <v>4.5</v>
      </c>
      <c r="G802" s="26" t="s">
        <v>48</v>
      </c>
      <c r="H802" s="27">
        <v>0</v>
      </c>
      <c r="I802" s="26" t="s">
        <v>49</v>
      </c>
      <c r="J802" s="27">
        <v>4.5</v>
      </c>
    </row>
    <row r="803" spans="1:10" ht="15" customHeight="1" thickBot="1">
      <c r="A803" s="55"/>
      <c r="B803" s="55"/>
      <c r="C803" s="55"/>
      <c r="D803" s="55"/>
      <c r="E803" s="55" t="s">
        <v>50</v>
      </c>
      <c r="F803" s="54">
        <v>2.5299999999999998</v>
      </c>
      <c r="G803" s="55"/>
      <c r="H803" s="255" t="s">
        <v>51</v>
      </c>
      <c r="I803" s="255"/>
      <c r="J803" s="54">
        <v>11.33</v>
      </c>
    </row>
    <row r="804" spans="1:10" ht="18" customHeight="1" thickTop="1">
      <c r="A804" s="40" t="s">
        <v>1126</v>
      </c>
      <c r="B804" s="41" t="s">
        <v>16</v>
      </c>
      <c r="C804" s="40" t="s">
        <v>17</v>
      </c>
      <c r="D804" s="40" t="s">
        <v>6</v>
      </c>
      <c r="E804" s="253" t="s">
        <v>42</v>
      </c>
      <c r="F804" s="253"/>
      <c r="G804" s="42" t="s">
        <v>18</v>
      </c>
      <c r="H804" s="41" t="s">
        <v>19</v>
      </c>
      <c r="I804" s="41" t="s">
        <v>20</v>
      </c>
      <c r="J804" s="41" t="s">
        <v>7</v>
      </c>
    </row>
    <row r="805" spans="1:10" ht="27" customHeight="1">
      <c r="A805" s="69" t="s">
        <v>43</v>
      </c>
      <c r="B805" s="70" t="s">
        <v>1127</v>
      </c>
      <c r="C805" s="69" t="s">
        <v>26</v>
      </c>
      <c r="D805" s="69" t="s">
        <v>1128</v>
      </c>
      <c r="E805" s="250" t="s">
        <v>118</v>
      </c>
      <c r="F805" s="250"/>
      <c r="G805" s="71" t="s">
        <v>31</v>
      </c>
      <c r="H805" s="72">
        <v>1</v>
      </c>
      <c r="I805" s="73">
        <v>6.71</v>
      </c>
      <c r="J805" s="73">
        <v>6.71</v>
      </c>
    </row>
    <row r="806" spans="1:10" ht="27" customHeight="1">
      <c r="A806" s="28" t="s">
        <v>52</v>
      </c>
      <c r="B806" s="29" t="s">
        <v>119</v>
      </c>
      <c r="C806" s="28" t="s">
        <v>26</v>
      </c>
      <c r="D806" s="28" t="s">
        <v>120</v>
      </c>
      <c r="E806" s="254" t="s">
        <v>55</v>
      </c>
      <c r="F806" s="254"/>
      <c r="G806" s="30" t="s">
        <v>56</v>
      </c>
      <c r="H806" s="31">
        <v>9.4100000000000003E-2</v>
      </c>
      <c r="I806" s="32">
        <v>18.98</v>
      </c>
      <c r="J806" s="32">
        <v>1.78</v>
      </c>
    </row>
    <row r="807" spans="1:10" ht="27" customHeight="1">
      <c r="A807" s="28" t="s">
        <v>52</v>
      </c>
      <c r="B807" s="29" t="s">
        <v>121</v>
      </c>
      <c r="C807" s="28" t="s">
        <v>26</v>
      </c>
      <c r="D807" s="28" t="s">
        <v>122</v>
      </c>
      <c r="E807" s="254" t="s">
        <v>55</v>
      </c>
      <c r="F807" s="254"/>
      <c r="G807" s="30" t="s">
        <v>56</v>
      </c>
      <c r="H807" s="31">
        <v>9.4100000000000003E-2</v>
      </c>
      <c r="I807" s="32">
        <v>23.09</v>
      </c>
      <c r="J807" s="32">
        <v>2.17</v>
      </c>
    </row>
    <row r="808" spans="1:10" ht="21" customHeight="1">
      <c r="A808" s="21" t="s">
        <v>45</v>
      </c>
      <c r="B808" s="22" t="s">
        <v>541</v>
      </c>
      <c r="C808" s="21" t="s">
        <v>26</v>
      </c>
      <c r="D808" s="21" t="s">
        <v>542</v>
      </c>
      <c r="E808" s="257" t="s">
        <v>46</v>
      </c>
      <c r="F808" s="257"/>
      <c r="G808" s="23" t="s">
        <v>31</v>
      </c>
      <c r="H808" s="24">
        <v>1.06E-2</v>
      </c>
      <c r="I808" s="25">
        <v>58.15</v>
      </c>
      <c r="J808" s="25">
        <v>0.61</v>
      </c>
    </row>
    <row r="809" spans="1:10" ht="21" customHeight="1">
      <c r="A809" s="21" t="s">
        <v>45</v>
      </c>
      <c r="B809" s="22" t="s">
        <v>790</v>
      </c>
      <c r="C809" s="21" t="s">
        <v>26</v>
      </c>
      <c r="D809" s="21" t="s">
        <v>791</v>
      </c>
      <c r="E809" s="257" t="s">
        <v>46</v>
      </c>
      <c r="F809" s="257"/>
      <c r="G809" s="23" t="s">
        <v>31</v>
      </c>
      <c r="H809" s="24">
        <v>1</v>
      </c>
      <c r="I809" s="25">
        <v>1.34</v>
      </c>
      <c r="J809" s="25">
        <v>1.34</v>
      </c>
    </row>
    <row r="810" spans="1:10" ht="21" customHeight="1">
      <c r="A810" s="21" t="s">
        <v>45</v>
      </c>
      <c r="B810" s="22" t="s">
        <v>543</v>
      </c>
      <c r="C810" s="21" t="s">
        <v>26</v>
      </c>
      <c r="D810" s="21" t="s">
        <v>544</v>
      </c>
      <c r="E810" s="257" t="s">
        <v>46</v>
      </c>
      <c r="F810" s="257"/>
      <c r="G810" s="23" t="s">
        <v>31</v>
      </c>
      <c r="H810" s="24">
        <v>1.2E-2</v>
      </c>
      <c r="I810" s="25">
        <v>65.89</v>
      </c>
      <c r="J810" s="25">
        <v>0.79</v>
      </c>
    </row>
    <row r="811" spans="1:10" ht="21" customHeight="1">
      <c r="A811" s="21" t="s">
        <v>45</v>
      </c>
      <c r="B811" s="22" t="s">
        <v>539</v>
      </c>
      <c r="C811" s="21" t="s">
        <v>26</v>
      </c>
      <c r="D811" s="21" t="s">
        <v>540</v>
      </c>
      <c r="E811" s="257" t="s">
        <v>46</v>
      </c>
      <c r="F811" s="257"/>
      <c r="G811" s="23" t="s">
        <v>31</v>
      </c>
      <c r="H811" s="24">
        <v>1.6199999999999999E-2</v>
      </c>
      <c r="I811" s="25">
        <v>1.73</v>
      </c>
      <c r="J811" s="25">
        <v>0.02</v>
      </c>
    </row>
    <row r="812" spans="1:10" ht="27.6">
      <c r="A812" s="26"/>
      <c r="B812" s="26"/>
      <c r="C812" s="26"/>
      <c r="D812" s="26"/>
      <c r="E812" s="26" t="s">
        <v>47</v>
      </c>
      <c r="F812" s="27">
        <v>2.71</v>
      </c>
      <c r="G812" s="26" t="s">
        <v>48</v>
      </c>
      <c r="H812" s="27">
        <v>0</v>
      </c>
      <c r="I812" s="26" t="s">
        <v>49</v>
      </c>
      <c r="J812" s="27">
        <v>2.71</v>
      </c>
    </row>
    <row r="813" spans="1:10" ht="15" customHeight="1" thickBot="1">
      <c r="A813" s="55"/>
      <c r="B813" s="55"/>
      <c r="C813" s="55"/>
      <c r="D813" s="55"/>
      <c r="E813" s="55" t="s">
        <v>50</v>
      </c>
      <c r="F813" s="54">
        <v>1.93</v>
      </c>
      <c r="G813" s="55"/>
      <c r="H813" s="255" t="s">
        <v>51</v>
      </c>
      <c r="I813" s="255"/>
      <c r="J813" s="54">
        <v>8.64</v>
      </c>
    </row>
    <row r="814" spans="1:10" ht="18" customHeight="1" thickTop="1">
      <c r="A814" s="40" t="s">
        <v>1129</v>
      </c>
      <c r="B814" s="41" t="s">
        <v>16</v>
      </c>
      <c r="C814" s="40" t="s">
        <v>17</v>
      </c>
      <c r="D814" s="40" t="s">
        <v>6</v>
      </c>
      <c r="E814" s="253" t="s">
        <v>42</v>
      </c>
      <c r="F814" s="253"/>
      <c r="G814" s="42" t="s">
        <v>18</v>
      </c>
      <c r="H814" s="41" t="s">
        <v>19</v>
      </c>
      <c r="I814" s="41" t="s">
        <v>20</v>
      </c>
      <c r="J814" s="41" t="s">
        <v>7</v>
      </c>
    </row>
    <row r="815" spans="1:10" ht="27" customHeight="1">
      <c r="A815" s="69" t="s">
        <v>43</v>
      </c>
      <c r="B815" s="70" t="s">
        <v>1130</v>
      </c>
      <c r="C815" s="69" t="s">
        <v>26</v>
      </c>
      <c r="D815" s="69" t="s">
        <v>1131</v>
      </c>
      <c r="E815" s="250" t="s">
        <v>118</v>
      </c>
      <c r="F815" s="250"/>
      <c r="G815" s="71" t="s">
        <v>31</v>
      </c>
      <c r="H815" s="72">
        <v>1</v>
      </c>
      <c r="I815" s="73">
        <v>18.609999999999996</v>
      </c>
      <c r="J815" s="73">
        <v>18.61</v>
      </c>
    </row>
    <row r="816" spans="1:10" ht="27" customHeight="1">
      <c r="A816" s="28" t="s">
        <v>52</v>
      </c>
      <c r="B816" s="29" t="s">
        <v>119</v>
      </c>
      <c r="C816" s="28" t="s">
        <v>26</v>
      </c>
      <c r="D816" s="28" t="s">
        <v>120</v>
      </c>
      <c r="E816" s="254" t="s">
        <v>55</v>
      </c>
      <c r="F816" s="254"/>
      <c r="G816" s="30" t="s">
        <v>56</v>
      </c>
      <c r="H816" s="31">
        <v>0.14000000000000001</v>
      </c>
      <c r="I816" s="32">
        <v>18.98</v>
      </c>
      <c r="J816" s="32">
        <v>2.65</v>
      </c>
    </row>
    <row r="817" spans="1:10" ht="27" customHeight="1">
      <c r="A817" s="28" t="s">
        <v>52</v>
      </c>
      <c r="B817" s="29" t="s">
        <v>121</v>
      </c>
      <c r="C817" s="28" t="s">
        <v>26</v>
      </c>
      <c r="D817" s="28" t="s">
        <v>122</v>
      </c>
      <c r="E817" s="254" t="s">
        <v>55</v>
      </c>
      <c r="F817" s="254"/>
      <c r="G817" s="30" t="s">
        <v>56</v>
      </c>
      <c r="H817" s="31">
        <v>0.14000000000000001</v>
      </c>
      <c r="I817" s="32">
        <v>23.09</v>
      </c>
      <c r="J817" s="32">
        <v>3.23</v>
      </c>
    </row>
    <row r="818" spans="1:10" ht="21" customHeight="1">
      <c r="A818" s="21" t="s">
        <v>45</v>
      </c>
      <c r="B818" s="22" t="s">
        <v>541</v>
      </c>
      <c r="C818" s="21" t="s">
        <v>26</v>
      </c>
      <c r="D818" s="21" t="s">
        <v>542</v>
      </c>
      <c r="E818" s="257" t="s">
        <v>46</v>
      </c>
      <c r="F818" s="257"/>
      <c r="G818" s="23" t="s">
        <v>31</v>
      </c>
      <c r="H818" s="24">
        <v>1.7600000000000001E-2</v>
      </c>
      <c r="I818" s="25">
        <v>58.15</v>
      </c>
      <c r="J818" s="25">
        <v>1.02</v>
      </c>
    </row>
    <row r="819" spans="1:10" ht="21" customHeight="1">
      <c r="A819" s="21" t="s">
        <v>45</v>
      </c>
      <c r="B819" s="22" t="s">
        <v>1132</v>
      </c>
      <c r="C819" s="21" t="s">
        <v>26</v>
      </c>
      <c r="D819" s="21" t="s">
        <v>1133</v>
      </c>
      <c r="E819" s="257" t="s">
        <v>46</v>
      </c>
      <c r="F819" s="257"/>
      <c r="G819" s="23" t="s">
        <v>31</v>
      </c>
      <c r="H819" s="24">
        <v>1</v>
      </c>
      <c r="I819" s="25">
        <v>10.29</v>
      </c>
      <c r="J819" s="25">
        <v>10.29</v>
      </c>
    </row>
    <row r="820" spans="1:10" ht="21" customHeight="1">
      <c r="A820" s="21" t="s">
        <v>45</v>
      </c>
      <c r="B820" s="22" t="s">
        <v>543</v>
      </c>
      <c r="C820" s="21" t="s">
        <v>26</v>
      </c>
      <c r="D820" s="21" t="s">
        <v>544</v>
      </c>
      <c r="E820" s="257" t="s">
        <v>46</v>
      </c>
      <c r="F820" s="257"/>
      <c r="G820" s="23" t="s">
        <v>31</v>
      </c>
      <c r="H820" s="24">
        <v>2.1000000000000001E-2</v>
      </c>
      <c r="I820" s="25">
        <v>65.89</v>
      </c>
      <c r="J820" s="25">
        <v>1.38</v>
      </c>
    </row>
    <row r="821" spans="1:10" ht="21" customHeight="1">
      <c r="A821" s="21" t="s">
        <v>45</v>
      </c>
      <c r="B821" s="22" t="s">
        <v>539</v>
      </c>
      <c r="C821" s="21" t="s">
        <v>26</v>
      </c>
      <c r="D821" s="21" t="s">
        <v>540</v>
      </c>
      <c r="E821" s="257" t="s">
        <v>46</v>
      </c>
      <c r="F821" s="257"/>
      <c r="G821" s="23" t="s">
        <v>31</v>
      </c>
      <c r="H821" s="24">
        <v>2.3599999999999999E-2</v>
      </c>
      <c r="I821" s="25">
        <v>1.73</v>
      </c>
      <c r="J821" s="25">
        <v>0.04</v>
      </c>
    </row>
    <row r="822" spans="1:10" ht="27.6">
      <c r="A822" s="26"/>
      <c r="B822" s="26"/>
      <c r="C822" s="26"/>
      <c r="D822" s="26"/>
      <c r="E822" s="26" t="s">
        <v>47</v>
      </c>
      <c r="F822" s="27">
        <v>4.0199999999999996</v>
      </c>
      <c r="G822" s="26" t="s">
        <v>48</v>
      </c>
      <c r="H822" s="27">
        <v>0</v>
      </c>
      <c r="I822" s="26" t="s">
        <v>49</v>
      </c>
      <c r="J822" s="27">
        <v>4.0199999999999996</v>
      </c>
    </row>
    <row r="823" spans="1:10" ht="15" customHeight="1" thickBot="1">
      <c r="A823" s="55"/>
      <c r="B823" s="55"/>
      <c r="C823" s="55"/>
      <c r="D823" s="55"/>
      <c r="E823" s="55" t="s">
        <v>50</v>
      </c>
      <c r="F823" s="54">
        <v>5.36</v>
      </c>
      <c r="G823" s="55"/>
      <c r="H823" s="255" t="s">
        <v>51</v>
      </c>
      <c r="I823" s="255"/>
      <c r="J823" s="54">
        <v>23.97</v>
      </c>
    </row>
    <row r="824" spans="1:10" ht="18" customHeight="1" thickTop="1">
      <c r="A824" s="40" t="s">
        <v>1134</v>
      </c>
      <c r="B824" s="41" t="s">
        <v>16</v>
      </c>
      <c r="C824" s="40" t="s">
        <v>17</v>
      </c>
      <c r="D824" s="40" t="s">
        <v>6</v>
      </c>
      <c r="E824" s="253" t="s">
        <v>42</v>
      </c>
      <c r="F824" s="253"/>
      <c r="G824" s="42" t="s">
        <v>18</v>
      </c>
      <c r="H824" s="41" t="s">
        <v>19</v>
      </c>
      <c r="I824" s="41" t="s">
        <v>20</v>
      </c>
      <c r="J824" s="41" t="s">
        <v>7</v>
      </c>
    </row>
    <row r="825" spans="1:10" ht="27" customHeight="1">
      <c r="A825" s="69" t="s">
        <v>43</v>
      </c>
      <c r="B825" s="70" t="s">
        <v>633</v>
      </c>
      <c r="C825" s="69" t="s">
        <v>26</v>
      </c>
      <c r="D825" s="69" t="s">
        <v>1135</v>
      </c>
      <c r="E825" s="250" t="s">
        <v>118</v>
      </c>
      <c r="F825" s="250"/>
      <c r="G825" s="71" t="s">
        <v>31</v>
      </c>
      <c r="H825" s="72">
        <v>1</v>
      </c>
      <c r="I825" s="73">
        <v>47.79</v>
      </c>
      <c r="J825" s="73">
        <v>47.79</v>
      </c>
    </row>
    <row r="826" spans="1:10" ht="27" customHeight="1">
      <c r="A826" s="28" t="s">
        <v>52</v>
      </c>
      <c r="B826" s="29" t="s">
        <v>119</v>
      </c>
      <c r="C826" s="28" t="s">
        <v>26</v>
      </c>
      <c r="D826" s="28" t="s">
        <v>120</v>
      </c>
      <c r="E826" s="254" t="s">
        <v>55</v>
      </c>
      <c r="F826" s="254"/>
      <c r="G826" s="30" t="s">
        <v>56</v>
      </c>
      <c r="H826" s="31">
        <v>0.2</v>
      </c>
      <c r="I826" s="32">
        <v>18.98</v>
      </c>
      <c r="J826" s="32">
        <v>3.79</v>
      </c>
    </row>
    <row r="827" spans="1:10" ht="27" customHeight="1">
      <c r="A827" s="28" t="s">
        <v>52</v>
      </c>
      <c r="B827" s="29" t="s">
        <v>121</v>
      </c>
      <c r="C827" s="28" t="s">
        <v>26</v>
      </c>
      <c r="D827" s="28" t="s">
        <v>122</v>
      </c>
      <c r="E827" s="254" t="s">
        <v>55</v>
      </c>
      <c r="F827" s="254"/>
      <c r="G827" s="30" t="s">
        <v>56</v>
      </c>
      <c r="H827" s="31">
        <v>0.2</v>
      </c>
      <c r="I827" s="32">
        <v>23.09</v>
      </c>
      <c r="J827" s="32">
        <v>4.6100000000000003</v>
      </c>
    </row>
    <row r="828" spans="1:10" ht="21" customHeight="1">
      <c r="A828" s="21" t="s">
        <v>45</v>
      </c>
      <c r="B828" s="22" t="s">
        <v>541</v>
      </c>
      <c r="C828" s="21" t="s">
        <v>26</v>
      </c>
      <c r="D828" s="21" t="s">
        <v>542</v>
      </c>
      <c r="E828" s="257" t="s">
        <v>46</v>
      </c>
      <c r="F828" s="257"/>
      <c r="G828" s="23" t="s">
        <v>31</v>
      </c>
      <c r="H828" s="24">
        <v>3.1800000000000002E-2</v>
      </c>
      <c r="I828" s="25">
        <v>58.15</v>
      </c>
      <c r="J828" s="25">
        <v>1.84</v>
      </c>
    </row>
    <row r="829" spans="1:10" ht="21" customHeight="1">
      <c r="A829" s="21" t="s">
        <v>45</v>
      </c>
      <c r="B829" s="22" t="s">
        <v>792</v>
      </c>
      <c r="C829" s="21" t="s">
        <v>26</v>
      </c>
      <c r="D829" s="21" t="s">
        <v>793</v>
      </c>
      <c r="E829" s="257" t="s">
        <v>46</v>
      </c>
      <c r="F829" s="257"/>
      <c r="G829" s="23" t="s">
        <v>31</v>
      </c>
      <c r="H829" s="24">
        <v>1</v>
      </c>
      <c r="I829" s="25">
        <v>34.54</v>
      </c>
      <c r="J829" s="25">
        <v>34.54</v>
      </c>
    </row>
    <row r="830" spans="1:10" ht="21" customHeight="1">
      <c r="A830" s="21" t="s">
        <v>45</v>
      </c>
      <c r="B830" s="22" t="s">
        <v>543</v>
      </c>
      <c r="C830" s="21" t="s">
        <v>26</v>
      </c>
      <c r="D830" s="21" t="s">
        <v>544</v>
      </c>
      <c r="E830" s="257" t="s">
        <v>46</v>
      </c>
      <c r="F830" s="257"/>
      <c r="G830" s="23" t="s">
        <v>31</v>
      </c>
      <c r="H830" s="24">
        <v>4.4999999999999998E-2</v>
      </c>
      <c r="I830" s="25">
        <v>65.89</v>
      </c>
      <c r="J830" s="25">
        <v>2.96</v>
      </c>
    </row>
    <row r="831" spans="1:10" ht="21" customHeight="1">
      <c r="A831" s="21" t="s">
        <v>45</v>
      </c>
      <c r="B831" s="22" t="s">
        <v>539</v>
      </c>
      <c r="C831" s="21" t="s">
        <v>26</v>
      </c>
      <c r="D831" s="21" t="s">
        <v>540</v>
      </c>
      <c r="E831" s="257" t="s">
        <v>46</v>
      </c>
      <c r="F831" s="257"/>
      <c r="G831" s="23" t="s">
        <v>31</v>
      </c>
      <c r="H831" s="24">
        <v>3.3300000000000003E-2</v>
      </c>
      <c r="I831" s="25">
        <v>1.73</v>
      </c>
      <c r="J831" s="25">
        <v>0.05</v>
      </c>
    </row>
    <row r="832" spans="1:10" ht="27.6">
      <c r="A832" s="26"/>
      <c r="B832" s="26"/>
      <c r="C832" s="26"/>
      <c r="D832" s="26"/>
      <c r="E832" s="26" t="s">
        <v>47</v>
      </c>
      <c r="F832" s="27">
        <v>5.76</v>
      </c>
      <c r="G832" s="26" t="s">
        <v>48</v>
      </c>
      <c r="H832" s="27">
        <v>0</v>
      </c>
      <c r="I832" s="26" t="s">
        <v>49</v>
      </c>
      <c r="J832" s="27">
        <v>5.76</v>
      </c>
    </row>
    <row r="833" spans="1:10" ht="15" customHeight="1" thickBot="1">
      <c r="A833" s="55"/>
      <c r="B833" s="55"/>
      <c r="C833" s="55"/>
      <c r="D833" s="55"/>
      <c r="E833" s="55" t="s">
        <v>50</v>
      </c>
      <c r="F833" s="54">
        <v>13.77</v>
      </c>
      <c r="G833" s="55"/>
      <c r="H833" s="255" t="s">
        <v>51</v>
      </c>
      <c r="I833" s="255"/>
      <c r="J833" s="54">
        <v>61.56</v>
      </c>
    </row>
    <row r="834" spans="1:10" ht="18" customHeight="1" thickTop="1">
      <c r="A834" s="40" t="s">
        <v>1136</v>
      </c>
      <c r="B834" s="41" t="s">
        <v>16</v>
      </c>
      <c r="C834" s="40" t="s">
        <v>17</v>
      </c>
      <c r="D834" s="40" t="s">
        <v>6</v>
      </c>
      <c r="E834" s="253" t="s">
        <v>42</v>
      </c>
      <c r="F834" s="253"/>
      <c r="G834" s="42" t="s">
        <v>18</v>
      </c>
      <c r="H834" s="41" t="s">
        <v>19</v>
      </c>
      <c r="I834" s="41" t="s">
        <v>20</v>
      </c>
      <c r="J834" s="41" t="s">
        <v>7</v>
      </c>
    </row>
    <row r="835" spans="1:10" ht="27" customHeight="1">
      <c r="A835" s="69" t="s">
        <v>43</v>
      </c>
      <c r="B835" s="70" t="s">
        <v>1137</v>
      </c>
      <c r="C835" s="69" t="s">
        <v>26</v>
      </c>
      <c r="D835" s="69" t="s">
        <v>1138</v>
      </c>
      <c r="E835" s="250" t="s">
        <v>118</v>
      </c>
      <c r="F835" s="250"/>
      <c r="G835" s="71" t="s">
        <v>31</v>
      </c>
      <c r="H835" s="72">
        <v>1</v>
      </c>
      <c r="I835" s="73">
        <v>47.89</v>
      </c>
      <c r="J835" s="73">
        <v>47.89</v>
      </c>
    </row>
    <row r="836" spans="1:10" ht="27" customHeight="1">
      <c r="A836" s="28" t="s">
        <v>52</v>
      </c>
      <c r="B836" s="29" t="s">
        <v>119</v>
      </c>
      <c r="C836" s="28" t="s">
        <v>26</v>
      </c>
      <c r="D836" s="28" t="s">
        <v>120</v>
      </c>
      <c r="E836" s="254" t="s">
        <v>55</v>
      </c>
      <c r="F836" s="254"/>
      <c r="G836" s="30" t="s">
        <v>56</v>
      </c>
      <c r="H836" s="31">
        <v>0.14849999999999999</v>
      </c>
      <c r="I836" s="32">
        <v>18.98</v>
      </c>
      <c r="J836" s="32">
        <v>2.81</v>
      </c>
    </row>
    <row r="837" spans="1:10" ht="27" customHeight="1">
      <c r="A837" s="28" t="s">
        <v>52</v>
      </c>
      <c r="B837" s="29" t="s">
        <v>121</v>
      </c>
      <c r="C837" s="28" t="s">
        <v>26</v>
      </c>
      <c r="D837" s="28" t="s">
        <v>122</v>
      </c>
      <c r="E837" s="254" t="s">
        <v>55</v>
      </c>
      <c r="F837" s="254"/>
      <c r="G837" s="30" t="s">
        <v>56</v>
      </c>
      <c r="H837" s="31">
        <v>0.14849999999999999</v>
      </c>
      <c r="I837" s="32">
        <v>23.09</v>
      </c>
      <c r="J837" s="32">
        <v>3.42</v>
      </c>
    </row>
    <row r="838" spans="1:10" ht="21" customHeight="1">
      <c r="A838" s="21" t="s">
        <v>45</v>
      </c>
      <c r="B838" s="22" t="s">
        <v>547</v>
      </c>
      <c r="C838" s="21" t="s">
        <v>26</v>
      </c>
      <c r="D838" s="21" t="s">
        <v>548</v>
      </c>
      <c r="E838" s="257" t="s">
        <v>46</v>
      </c>
      <c r="F838" s="257"/>
      <c r="G838" s="23" t="s">
        <v>31</v>
      </c>
      <c r="H838" s="24">
        <v>1.32E-2</v>
      </c>
      <c r="I838" s="25">
        <v>12.47</v>
      </c>
      <c r="J838" s="25">
        <v>0.16</v>
      </c>
    </row>
    <row r="839" spans="1:10" ht="21" customHeight="1">
      <c r="A839" s="21" t="s">
        <v>45</v>
      </c>
      <c r="B839" s="22" t="s">
        <v>1139</v>
      </c>
      <c r="C839" s="21" t="s">
        <v>26</v>
      </c>
      <c r="D839" s="21" t="s">
        <v>1140</v>
      </c>
      <c r="E839" s="257" t="s">
        <v>46</v>
      </c>
      <c r="F839" s="257"/>
      <c r="G839" s="23" t="s">
        <v>31</v>
      </c>
      <c r="H839" s="24">
        <v>1</v>
      </c>
      <c r="I839" s="25">
        <v>41.5</v>
      </c>
      <c r="J839" s="25">
        <v>41.5</v>
      </c>
    </row>
    <row r="840" spans="1:10" ht="27.6">
      <c r="A840" s="26"/>
      <c r="B840" s="26"/>
      <c r="C840" s="26"/>
      <c r="D840" s="26"/>
      <c r="E840" s="26" t="s">
        <v>47</v>
      </c>
      <c r="F840" s="27">
        <v>4.2699999999999996</v>
      </c>
      <c r="G840" s="26" t="s">
        <v>48</v>
      </c>
      <c r="H840" s="27">
        <v>0</v>
      </c>
      <c r="I840" s="26" t="s">
        <v>49</v>
      </c>
      <c r="J840" s="27">
        <v>4.2699999999999996</v>
      </c>
    </row>
    <row r="841" spans="1:10" ht="15" customHeight="1" thickBot="1">
      <c r="A841" s="55"/>
      <c r="B841" s="55"/>
      <c r="C841" s="55"/>
      <c r="D841" s="55"/>
      <c r="E841" s="55" t="s">
        <v>50</v>
      </c>
      <c r="F841" s="54">
        <v>13.8</v>
      </c>
      <c r="G841" s="55"/>
      <c r="H841" s="255" t="s">
        <v>51</v>
      </c>
      <c r="I841" s="255"/>
      <c r="J841" s="54">
        <v>61.69</v>
      </c>
    </row>
    <row r="842" spans="1:10" ht="18" customHeight="1" thickTop="1">
      <c r="A842" s="40" t="s">
        <v>1141</v>
      </c>
      <c r="B842" s="41" t="s">
        <v>16</v>
      </c>
      <c r="C842" s="40" t="s">
        <v>17</v>
      </c>
      <c r="D842" s="40" t="s">
        <v>6</v>
      </c>
      <c r="E842" s="253" t="s">
        <v>42</v>
      </c>
      <c r="F842" s="253"/>
      <c r="G842" s="42" t="s">
        <v>18</v>
      </c>
      <c r="H842" s="41" t="s">
        <v>19</v>
      </c>
      <c r="I842" s="41" t="s">
        <v>20</v>
      </c>
      <c r="J842" s="41" t="s">
        <v>7</v>
      </c>
    </row>
    <row r="843" spans="1:10" ht="27" customHeight="1">
      <c r="A843" s="69" t="s">
        <v>43</v>
      </c>
      <c r="B843" s="70" t="s">
        <v>1142</v>
      </c>
      <c r="C843" s="69" t="s">
        <v>26</v>
      </c>
      <c r="D843" s="69" t="s">
        <v>1143</v>
      </c>
      <c r="E843" s="250" t="s">
        <v>118</v>
      </c>
      <c r="F843" s="250"/>
      <c r="G843" s="71" t="s">
        <v>31</v>
      </c>
      <c r="H843" s="72">
        <v>1</v>
      </c>
      <c r="I843" s="73">
        <v>65.25</v>
      </c>
      <c r="J843" s="73">
        <v>65.25</v>
      </c>
    </row>
    <row r="844" spans="1:10" ht="27" customHeight="1">
      <c r="A844" s="28" t="s">
        <v>52</v>
      </c>
      <c r="B844" s="29" t="s">
        <v>119</v>
      </c>
      <c r="C844" s="28" t="s">
        <v>26</v>
      </c>
      <c r="D844" s="28" t="s">
        <v>120</v>
      </c>
      <c r="E844" s="254" t="s">
        <v>55</v>
      </c>
      <c r="F844" s="254"/>
      <c r="G844" s="30" t="s">
        <v>56</v>
      </c>
      <c r="H844" s="31">
        <v>0.2021</v>
      </c>
      <c r="I844" s="32">
        <v>18.98</v>
      </c>
      <c r="J844" s="32">
        <v>3.83</v>
      </c>
    </row>
    <row r="845" spans="1:10" ht="27" customHeight="1">
      <c r="A845" s="28" t="s">
        <v>52</v>
      </c>
      <c r="B845" s="29" t="s">
        <v>121</v>
      </c>
      <c r="C845" s="28" t="s">
        <v>26</v>
      </c>
      <c r="D845" s="28" t="s">
        <v>122</v>
      </c>
      <c r="E845" s="254" t="s">
        <v>55</v>
      </c>
      <c r="F845" s="254"/>
      <c r="G845" s="30" t="s">
        <v>56</v>
      </c>
      <c r="H845" s="31">
        <v>0.2021</v>
      </c>
      <c r="I845" s="32">
        <v>23.09</v>
      </c>
      <c r="J845" s="32">
        <v>4.66</v>
      </c>
    </row>
    <row r="846" spans="1:10" ht="21" customHeight="1">
      <c r="A846" s="21" t="s">
        <v>45</v>
      </c>
      <c r="B846" s="22" t="s">
        <v>547</v>
      </c>
      <c r="C846" s="21" t="s">
        <v>26</v>
      </c>
      <c r="D846" s="21" t="s">
        <v>548</v>
      </c>
      <c r="E846" s="257" t="s">
        <v>46</v>
      </c>
      <c r="F846" s="257"/>
      <c r="G846" s="23" t="s">
        <v>31</v>
      </c>
      <c r="H846" s="24">
        <v>1.6799999999999999E-2</v>
      </c>
      <c r="I846" s="25">
        <v>12.47</v>
      </c>
      <c r="J846" s="25">
        <v>0.2</v>
      </c>
    </row>
    <row r="847" spans="1:10" ht="21" customHeight="1">
      <c r="A847" s="21" t="s">
        <v>45</v>
      </c>
      <c r="B847" s="22" t="s">
        <v>1144</v>
      </c>
      <c r="C847" s="21" t="s">
        <v>26</v>
      </c>
      <c r="D847" s="21" t="s">
        <v>1145</v>
      </c>
      <c r="E847" s="257" t="s">
        <v>46</v>
      </c>
      <c r="F847" s="257"/>
      <c r="G847" s="23" t="s">
        <v>31</v>
      </c>
      <c r="H847" s="24">
        <v>1</v>
      </c>
      <c r="I847" s="25">
        <v>56.56</v>
      </c>
      <c r="J847" s="25">
        <v>56.56</v>
      </c>
    </row>
    <row r="848" spans="1:10" ht="27.6">
      <c r="A848" s="26"/>
      <c r="B848" s="26"/>
      <c r="C848" s="26"/>
      <c r="D848" s="26"/>
      <c r="E848" s="26" t="s">
        <v>47</v>
      </c>
      <c r="F848" s="27">
        <v>5.82</v>
      </c>
      <c r="G848" s="26" t="s">
        <v>48</v>
      </c>
      <c r="H848" s="27">
        <v>0</v>
      </c>
      <c r="I848" s="26" t="s">
        <v>49</v>
      </c>
      <c r="J848" s="27">
        <v>5.82</v>
      </c>
    </row>
    <row r="849" spans="1:10" ht="15" customHeight="1" thickBot="1">
      <c r="A849" s="55"/>
      <c r="B849" s="55"/>
      <c r="C849" s="55"/>
      <c r="D849" s="55"/>
      <c r="E849" s="55" t="s">
        <v>50</v>
      </c>
      <c r="F849" s="54">
        <v>18.8</v>
      </c>
      <c r="G849" s="55"/>
      <c r="H849" s="255" t="s">
        <v>51</v>
      </c>
      <c r="I849" s="255"/>
      <c r="J849" s="54">
        <v>84.05</v>
      </c>
    </row>
    <row r="850" spans="1:10" ht="18" customHeight="1" thickTop="1">
      <c r="A850" s="40" t="s">
        <v>1146</v>
      </c>
      <c r="B850" s="41" t="s">
        <v>16</v>
      </c>
      <c r="C850" s="40" t="s">
        <v>17</v>
      </c>
      <c r="D850" s="40" t="s">
        <v>6</v>
      </c>
      <c r="E850" s="253" t="s">
        <v>42</v>
      </c>
      <c r="F850" s="253"/>
      <c r="G850" s="42" t="s">
        <v>18</v>
      </c>
      <c r="H850" s="41" t="s">
        <v>19</v>
      </c>
      <c r="I850" s="41" t="s">
        <v>20</v>
      </c>
      <c r="J850" s="41" t="s">
        <v>7</v>
      </c>
    </row>
    <row r="851" spans="1:10" ht="27" customHeight="1">
      <c r="A851" s="69" t="s">
        <v>43</v>
      </c>
      <c r="B851" s="70" t="s">
        <v>1147</v>
      </c>
      <c r="C851" s="69" t="s">
        <v>26</v>
      </c>
      <c r="D851" s="69" t="s">
        <v>1148</v>
      </c>
      <c r="E851" s="250" t="s">
        <v>118</v>
      </c>
      <c r="F851" s="250"/>
      <c r="G851" s="71" t="s">
        <v>31</v>
      </c>
      <c r="H851" s="72">
        <v>1</v>
      </c>
      <c r="I851" s="73">
        <v>82.7</v>
      </c>
      <c r="J851" s="73">
        <v>82.7</v>
      </c>
    </row>
    <row r="852" spans="1:10" ht="27" customHeight="1">
      <c r="A852" s="28" t="s">
        <v>52</v>
      </c>
      <c r="B852" s="29" t="s">
        <v>119</v>
      </c>
      <c r="C852" s="28" t="s">
        <v>26</v>
      </c>
      <c r="D852" s="28" t="s">
        <v>120</v>
      </c>
      <c r="E852" s="254" t="s">
        <v>55</v>
      </c>
      <c r="F852" s="254"/>
      <c r="G852" s="30" t="s">
        <v>56</v>
      </c>
      <c r="H852" s="31">
        <v>0.26329999999999998</v>
      </c>
      <c r="I852" s="32">
        <v>18.98</v>
      </c>
      <c r="J852" s="32">
        <v>4.99</v>
      </c>
    </row>
    <row r="853" spans="1:10" ht="27" customHeight="1">
      <c r="A853" s="28" t="s">
        <v>52</v>
      </c>
      <c r="B853" s="29" t="s">
        <v>121</v>
      </c>
      <c r="C853" s="28" t="s">
        <v>26</v>
      </c>
      <c r="D853" s="28" t="s">
        <v>122</v>
      </c>
      <c r="E853" s="254" t="s">
        <v>55</v>
      </c>
      <c r="F853" s="254"/>
      <c r="G853" s="30" t="s">
        <v>56</v>
      </c>
      <c r="H853" s="31">
        <v>0.26329999999999998</v>
      </c>
      <c r="I853" s="32">
        <v>23.09</v>
      </c>
      <c r="J853" s="32">
        <v>6.07</v>
      </c>
    </row>
    <row r="854" spans="1:10" ht="21" customHeight="1">
      <c r="A854" s="21" t="s">
        <v>45</v>
      </c>
      <c r="B854" s="22" t="s">
        <v>547</v>
      </c>
      <c r="C854" s="21" t="s">
        <v>26</v>
      </c>
      <c r="D854" s="21" t="s">
        <v>548</v>
      </c>
      <c r="E854" s="257" t="s">
        <v>46</v>
      </c>
      <c r="F854" s="257"/>
      <c r="G854" s="23" t="s">
        <v>31</v>
      </c>
      <c r="H854" s="24">
        <v>1.9199999999999998E-2</v>
      </c>
      <c r="I854" s="25">
        <v>12.47</v>
      </c>
      <c r="J854" s="25">
        <v>0.23</v>
      </c>
    </row>
    <row r="855" spans="1:10" ht="21" customHeight="1">
      <c r="A855" s="21" t="s">
        <v>45</v>
      </c>
      <c r="B855" s="22" t="s">
        <v>1149</v>
      </c>
      <c r="C855" s="21" t="s">
        <v>26</v>
      </c>
      <c r="D855" s="21" t="s">
        <v>1150</v>
      </c>
      <c r="E855" s="257" t="s">
        <v>46</v>
      </c>
      <c r="F855" s="257"/>
      <c r="G855" s="23" t="s">
        <v>31</v>
      </c>
      <c r="H855" s="24">
        <v>1</v>
      </c>
      <c r="I855" s="25">
        <v>71.41</v>
      </c>
      <c r="J855" s="25">
        <v>71.41</v>
      </c>
    </row>
    <row r="856" spans="1:10" ht="27.6">
      <c r="A856" s="26"/>
      <c r="B856" s="26"/>
      <c r="C856" s="26"/>
      <c r="D856" s="26"/>
      <c r="E856" s="26" t="s">
        <v>47</v>
      </c>
      <c r="F856" s="27">
        <v>7.58</v>
      </c>
      <c r="G856" s="26" t="s">
        <v>48</v>
      </c>
      <c r="H856" s="27">
        <v>0</v>
      </c>
      <c r="I856" s="26" t="s">
        <v>49</v>
      </c>
      <c r="J856" s="27">
        <v>7.58</v>
      </c>
    </row>
    <row r="857" spans="1:10" ht="15" customHeight="1" thickBot="1">
      <c r="A857" s="55"/>
      <c r="B857" s="55"/>
      <c r="C857" s="55"/>
      <c r="D857" s="55"/>
      <c r="E857" s="55" t="s">
        <v>50</v>
      </c>
      <c r="F857" s="54">
        <v>23.83</v>
      </c>
      <c r="G857" s="55"/>
      <c r="H857" s="255" t="s">
        <v>51</v>
      </c>
      <c r="I857" s="255"/>
      <c r="J857" s="54">
        <v>106.53</v>
      </c>
    </row>
    <row r="858" spans="1:10" ht="18" customHeight="1" thickTop="1">
      <c r="A858" s="40" t="s">
        <v>1151</v>
      </c>
      <c r="B858" s="41" t="s">
        <v>16</v>
      </c>
      <c r="C858" s="40" t="s">
        <v>17</v>
      </c>
      <c r="D858" s="40" t="s">
        <v>6</v>
      </c>
      <c r="E858" s="253" t="s">
        <v>42</v>
      </c>
      <c r="F858" s="253"/>
      <c r="G858" s="42" t="s">
        <v>18</v>
      </c>
      <c r="H858" s="41" t="s">
        <v>19</v>
      </c>
      <c r="I858" s="41" t="s">
        <v>20</v>
      </c>
      <c r="J858" s="41" t="s">
        <v>7</v>
      </c>
    </row>
    <row r="859" spans="1:10" ht="27" customHeight="1">
      <c r="A859" s="69" t="s">
        <v>43</v>
      </c>
      <c r="B859" s="70" t="s">
        <v>1152</v>
      </c>
      <c r="C859" s="69" t="s">
        <v>26</v>
      </c>
      <c r="D859" s="69" t="s">
        <v>1153</v>
      </c>
      <c r="E859" s="250" t="s">
        <v>118</v>
      </c>
      <c r="F859" s="250"/>
      <c r="G859" s="71" t="s">
        <v>31</v>
      </c>
      <c r="H859" s="72">
        <v>1</v>
      </c>
      <c r="I859" s="73">
        <v>114.03</v>
      </c>
      <c r="J859" s="73">
        <v>114.03</v>
      </c>
    </row>
    <row r="860" spans="1:10" ht="27" customHeight="1">
      <c r="A860" s="28" t="s">
        <v>52</v>
      </c>
      <c r="B860" s="29" t="s">
        <v>119</v>
      </c>
      <c r="C860" s="28" t="s">
        <v>26</v>
      </c>
      <c r="D860" s="28" t="s">
        <v>120</v>
      </c>
      <c r="E860" s="254" t="s">
        <v>55</v>
      </c>
      <c r="F860" s="254"/>
      <c r="G860" s="30" t="s">
        <v>56</v>
      </c>
      <c r="H860" s="31">
        <v>0.33979999999999999</v>
      </c>
      <c r="I860" s="32">
        <v>18.98</v>
      </c>
      <c r="J860" s="32">
        <v>6.44</v>
      </c>
    </row>
    <row r="861" spans="1:10" ht="27" customHeight="1">
      <c r="A861" s="28" t="s">
        <v>52</v>
      </c>
      <c r="B861" s="29" t="s">
        <v>121</v>
      </c>
      <c r="C861" s="28" t="s">
        <v>26</v>
      </c>
      <c r="D861" s="28" t="s">
        <v>122</v>
      </c>
      <c r="E861" s="254" t="s">
        <v>55</v>
      </c>
      <c r="F861" s="254"/>
      <c r="G861" s="30" t="s">
        <v>56</v>
      </c>
      <c r="H861" s="31">
        <v>0.33979999999999999</v>
      </c>
      <c r="I861" s="32">
        <v>23.09</v>
      </c>
      <c r="J861" s="32">
        <v>7.84</v>
      </c>
    </row>
    <row r="862" spans="1:10" ht="21" customHeight="1">
      <c r="A862" s="21" t="s">
        <v>45</v>
      </c>
      <c r="B862" s="22" t="s">
        <v>547</v>
      </c>
      <c r="C862" s="21" t="s">
        <v>26</v>
      </c>
      <c r="D862" s="21" t="s">
        <v>548</v>
      </c>
      <c r="E862" s="257" t="s">
        <v>46</v>
      </c>
      <c r="F862" s="257"/>
      <c r="G862" s="23" t="s">
        <v>31</v>
      </c>
      <c r="H862" s="24">
        <v>2.4E-2</v>
      </c>
      <c r="I862" s="25">
        <v>12.47</v>
      </c>
      <c r="J862" s="25">
        <v>0.28999999999999998</v>
      </c>
    </row>
    <row r="863" spans="1:10" ht="21" customHeight="1">
      <c r="A863" s="21" t="s">
        <v>45</v>
      </c>
      <c r="B863" s="22" t="s">
        <v>1154</v>
      </c>
      <c r="C863" s="21" t="s">
        <v>26</v>
      </c>
      <c r="D863" s="21" t="s">
        <v>1155</v>
      </c>
      <c r="E863" s="257" t="s">
        <v>46</v>
      </c>
      <c r="F863" s="257"/>
      <c r="G863" s="23" t="s">
        <v>31</v>
      </c>
      <c r="H863" s="24">
        <v>1</v>
      </c>
      <c r="I863" s="25">
        <v>99.46</v>
      </c>
      <c r="J863" s="25">
        <v>99.46</v>
      </c>
    </row>
    <row r="864" spans="1:10" ht="27.6">
      <c r="A864" s="26"/>
      <c r="B864" s="26"/>
      <c r="C864" s="26"/>
      <c r="D864" s="26"/>
      <c r="E864" s="26" t="s">
        <v>47</v>
      </c>
      <c r="F864" s="27">
        <v>9.7799999999999994</v>
      </c>
      <c r="G864" s="26" t="s">
        <v>48</v>
      </c>
      <c r="H864" s="27">
        <v>0</v>
      </c>
      <c r="I864" s="26" t="s">
        <v>49</v>
      </c>
      <c r="J864" s="27">
        <v>9.7799999999999994</v>
      </c>
    </row>
    <row r="865" spans="1:10" ht="15" customHeight="1" thickBot="1">
      <c r="A865" s="55"/>
      <c r="B865" s="55"/>
      <c r="C865" s="55"/>
      <c r="D865" s="55"/>
      <c r="E865" s="55" t="s">
        <v>50</v>
      </c>
      <c r="F865" s="54">
        <v>32.86</v>
      </c>
      <c r="G865" s="55"/>
      <c r="H865" s="255" t="s">
        <v>51</v>
      </c>
      <c r="I865" s="255"/>
      <c r="J865" s="54">
        <v>146.88999999999999</v>
      </c>
    </row>
    <row r="866" spans="1:10" ht="18" customHeight="1" thickTop="1">
      <c r="A866" s="40" t="s">
        <v>1156</v>
      </c>
      <c r="B866" s="41" t="s">
        <v>16</v>
      </c>
      <c r="C866" s="40" t="s">
        <v>17</v>
      </c>
      <c r="D866" s="40" t="s">
        <v>6</v>
      </c>
      <c r="E866" s="253" t="s">
        <v>42</v>
      </c>
      <c r="F866" s="253"/>
      <c r="G866" s="42" t="s">
        <v>18</v>
      </c>
      <c r="H866" s="41" t="s">
        <v>19</v>
      </c>
      <c r="I866" s="41" t="s">
        <v>20</v>
      </c>
      <c r="J866" s="41" t="s">
        <v>7</v>
      </c>
    </row>
    <row r="867" spans="1:10" ht="27" customHeight="1">
      <c r="A867" s="69" t="s">
        <v>43</v>
      </c>
      <c r="B867" s="70" t="s">
        <v>1157</v>
      </c>
      <c r="C867" s="69" t="s">
        <v>26</v>
      </c>
      <c r="D867" s="69" t="s">
        <v>1158</v>
      </c>
      <c r="E867" s="250" t="s">
        <v>118</v>
      </c>
      <c r="F867" s="250"/>
      <c r="G867" s="71" t="s">
        <v>31</v>
      </c>
      <c r="H867" s="72">
        <v>1</v>
      </c>
      <c r="I867" s="73">
        <v>225.76999999999998</v>
      </c>
      <c r="J867" s="73">
        <v>225.77</v>
      </c>
    </row>
    <row r="868" spans="1:10" ht="27" customHeight="1">
      <c r="A868" s="28" t="s">
        <v>52</v>
      </c>
      <c r="B868" s="29" t="s">
        <v>119</v>
      </c>
      <c r="C868" s="28" t="s">
        <v>26</v>
      </c>
      <c r="D868" s="28" t="s">
        <v>120</v>
      </c>
      <c r="E868" s="254" t="s">
        <v>55</v>
      </c>
      <c r="F868" s="254"/>
      <c r="G868" s="30" t="s">
        <v>56</v>
      </c>
      <c r="H868" s="31">
        <v>0.4546</v>
      </c>
      <c r="I868" s="32">
        <v>18.98</v>
      </c>
      <c r="J868" s="32">
        <v>8.6199999999999992</v>
      </c>
    </row>
    <row r="869" spans="1:10" ht="27" customHeight="1">
      <c r="A869" s="28" t="s">
        <v>52</v>
      </c>
      <c r="B869" s="29" t="s">
        <v>121</v>
      </c>
      <c r="C869" s="28" t="s">
        <v>26</v>
      </c>
      <c r="D869" s="28" t="s">
        <v>122</v>
      </c>
      <c r="E869" s="254" t="s">
        <v>55</v>
      </c>
      <c r="F869" s="254"/>
      <c r="G869" s="30" t="s">
        <v>56</v>
      </c>
      <c r="H869" s="31">
        <v>0.4546</v>
      </c>
      <c r="I869" s="32">
        <v>23.09</v>
      </c>
      <c r="J869" s="32">
        <v>10.49</v>
      </c>
    </row>
    <row r="870" spans="1:10" ht="21" customHeight="1">
      <c r="A870" s="21" t="s">
        <v>45</v>
      </c>
      <c r="B870" s="22" t="s">
        <v>547</v>
      </c>
      <c r="C870" s="21" t="s">
        <v>26</v>
      </c>
      <c r="D870" s="21" t="s">
        <v>548</v>
      </c>
      <c r="E870" s="257" t="s">
        <v>46</v>
      </c>
      <c r="F870" s="257"/>
      <c r="G870" s="23" t="s">
        <v>31</v>
      </c>
      <c r="H870" s="24">
        <v>3.0200000000000001E-2</v>
      </c>
      <c r="I870" s="25">
        <v>12.47</v>
      </c>
      <c r="J870" s="25">
        <v>0.37</v>
      </c>
    </row>
    <row r="871" spans="1:10" ht="21" customHeight="1">
      <c r="A871" s="21" t="s">
        <v>45</v>
      </c>
      <c r="B871" s="22" t="s">
        <v>1159</v>
      </c>
      <c r="C871" s="21" t="s">
        <v>26</v>
      </c>
      <c r="D871" s="21" t="s">
        <v>1160</v>
      </c>
      <c r="E871" s="257" t="s">
        <v>46</v>
      </c>
      <c r="F871" s="257"/>
      <c r="G871" s="23" t="s">
        <v>31</v>
      </c>
      <c r="H871" s="24">
        <v>1</v>
      </c>
      <c r="I871" s="25">
        <v>206.29</v>
      </c>
      <c r="J871" s="25">
        <v>206.29</v>
      </c>
    </row>
    <row r="872" spans="1:10" ht="27.6">
      <c r="A872" s="26"/>
      <c r="B872" s="26"/>
      <c r="C872" s="26"/>
      <c r="D872" s="26"/>
      <c r="E872" s="26" t="s">
        <v>47</v>
      </c>
      <c r="F872" s="27">
        <v>13.1</v>
      </c>
      <c r="G872" s="26" t="s">
        <v>48</v>
      </c>
      <c r="H872" s="27">
        <v>0</v>
      </c>
      <c r="I872" s="26" t="s">
        <v>49</v>
      </c>
      <c r="J872" s="27">
        <v>13.1</v>
      </c>
    </row>
    <row r="873" spans="1:10" ht="15" customHeight="1" thickBot="1">
      <c r="A873" s="55"/>
      <c r="B873" s="55"/>
      <c r="C873" s="55"/>
      <c r="D873" s="55"/>
      <c r="E873" s="55" t="s">
        <v>50</v>
      </c>
      <c r="F873" s="54">
        <v>65.06</v>
      </c>
      <c r="G873" s="55"/>
      <c r="H873" s="255" t="s">
        <v>51</v>
      </c>
      <c r="I873" s="255"/>
      <c r="J873" s="54">
        <v>290.83000000000004</v>
      </c>
    </row>
    <row r="874" spans="1:10" ht="18" customHeight="1" thickTop="1">
      <c r="A874" s="40" t="s">
        <v>1161</v>
      </c>
      <c r="B874" s="41" t="s">
        <v>16</v>
      </c>
      <c r="C874" s="40" t="s">
        <v>17</v>
      </c>
      <c r="D874" s="40" t="s">
        <v>6</v>
      </c>
      <c r="E874" s="253" t="s">
        <v>42</v>
      </c>
      <c r="F874" s="253"/>
      <c r="G874" s="42" t="s">
        <v>18</v>
      </c>
      <c r="H874" s="41" t="s">
        <v>19</v>
      </c>
      <c r="I874" s="41" t="s">
        <v>20</v>
      </c>
      <c r="J874" s="41" t="s">
        <v>7</v>
      </c>
    </row>
    <row r="875" spans="1:10" ht="27" customHeight="1">
      <c r="A875" s="69" t="s">
        <v>43</v>
      </c>
      <c r="B875" s="70" t="s">
        <v>409</v>
      </c>
      <c r="C875" s="69" t="s">
        <v>26</v>
      </c>
      <c r="D875" s="69" t="s">
        <v>1162</v>
      </c>
      <c r="E875" s="250" t="s">
        <v>118</v>
      </c>
      <c r="F875" s="250"/>
      <c r="G875" s="71" t="s">
        <v>31</v>
      </c>
      <c r="H875" s="72">
        <v>1</v>
      </c>
      <c r="I875" s="73">
        <v>69.92</v>
      </c>
      <c r="J875" s="73">
        <v>69.92</v>
      </c>
    </row>
    <row r="876" spans="1:10" ht="27" customHeight="1">
      <c r="A876" s="28" t="s">
        <v>52</v>
      </c>
      <c r="B876" s="29" t="s">
        <v>119</v>
      </c>
      <c r="C876" s="28" t="s">
        <v>26</v>
      </c>
      <c r="D876" s="28" t="s">
        <v>120</v>
      </c>
      <c r="E876" s="254" t="s">
        <v>55</v>
      </c>
      <c r="F876" s="254"/>
      <c r="G876" s="30" t="s">
        <v>56</v>
      </c>
      <c r="H876" s="31">
        <v>0.22120000000000001</v>
      </c>
      <c r="I876" s="32">
        <v>18.98</v>
      </c>
      <c r="J876" s="32">
        <v>4.1900000000000004</v>
      </c>
    </row>
    <row r="877" spans="1:10" ht="27" customHeight="1">
      <c r="A877" s="28" t="s">
        <v>52</v>
      </c>
      <c r="B877" s="29" t="s">
        <v>121</v>
      </c>
      <c r="C877" s="28" t="s">
        <v>26</v>
      </c>
      <c r="D877" s="28" t="s">
        <v>122</v>
      </c>
      <c r="E877" s="254" t="s">
        <v>55</v>
      </c>
      <c r="F877" s="254"/>
      <c r="G877" s="30" t="s">
        <v>56</v>
      </c>
      <c r="H877" s="31">
        <v>0.22120000000000001</v>
      </c>
      <c r="I877" s="32">
        <v>23.09</v>
      </c>
      <c r="J877" s="32">
        <v>5.0999999999999996</v>
      </c>
    </row>
    <row r="878" spans="1:10" ht="21" customHeight="1">
      <c r="A878" s="21" t="s">
        <v>45</v>
      </c>
      <c r="B878" s="22" t="s">
        <v>547</v>
      </c>
      <c r="C878" s="21" t="s">
        <v>26</v>
      </c>
      <c r="D878" s="21" t="s">
        <v>548</v>
      </c>
      <c r="E878" s="257" t="s">
        <v>46</v>
      </c>
      <c r="F878" s="257"/>
      <c r="G878" s="23" t="s">
        <v>31</v>
      </c>
      <c r="H878" s="24">
        <v>1.06E-2</v>
      </c>
      <c r="I878" s="25">
        <v>12.47</v>
      </c>
      <c r="J878" s="25">
        <v>0.13</v>
      </c>
    </row>
    <row r="879" spans="1:10" ht="27" customHeight="1">
      <c r="A879" s="21" t="s">
        <v>45</v>
      </c>
      <c r="B879" s="22" t="s">
        <v>549</v>
      </c>
      <c r="C879" s="21" t="s">
        <v>26</v>
      </c>
      <c r="D879" s="21" t="s">
        <v>550</v>
      </c>
      <c r="E879" s="257" t="s">
        <v>46</v>
      </c>
      <c r="F879" s="257"/>
      <c r="G879" s="23" t="s">
        <v>31</v>
      </c>
      <c r="H879" s="24">
        <v>1</v>
      </c>
      <c r="I879" s="25">
        <v>60.5</v>
      </c>
      <c r="J879" s="25">
        <v>60.5</v>
      </c>
    </row>
    <row r="880" spans="1:10" ht="27.6">
      <c r="A880" s="26"/>
      <c r="B880" s="26"/>
      <c r="C880" s="26"/>
      <c r="D880" s="26"/>
      <c r="E880" s="26" t="s">
        <v>47</v>
      </c>
      <c r="F880" s="27">
        <v>6.37</v>
      </c>
      <c r="G880" s="26" t="s">
        <v>48</v>
      </c>
      <c r="H880" s="27">
        <v>0</v>
      </c>
      <c r="I880" s="26" t="s">
        <v>49</v>
      </c>
      <c r="J880" s="27">
        <v>6.37</v>
      </c>
    </row>
    <row r="881" spans="1:10" ht="15" customHeight="1" thickBot="1">
      <c r="A881" s="55"/>
      <c r="B881" s="55"/>
      <c r="C881" s="55"/>
      <c r="D881" s="55"/>
      <c r="E881" s="55" t="s">
        <v>50</v>
      </c>
      <c r="F881" s="54">
        <v>20.149999999999999</v>
      </c>
      <c r="G881" s="55"/>
      <c r="H881" s="255" t="s">
        <v>51</v>
      </c>
      <c r="I881" s="255"/>
      <c r="J881" s="54">
        <v>90.07</v>
      </c>
    </row>
    <row r="882" spans="1:10" ht="18" customHeight="1" thickTop="1">
      <c r="A882" s="40" t="s">
        <v>1163</v>
      </c>
      <c r="B882" s="41" t="s">
        <v>16</v>
      </c>
      <c r="C882" s="40" t="s">
        <v>17</v>
      </c>
      <c r="D882" s="40" t="s">
        <v>6</v>
      </c>
      <c r="E882" s="253" t="s">
        <v>42</v>
      </c>
      <c r="F882" s="253"/>
      <c r="G882" s="42" t="s">
        <v>18</v>
      </c>
      <c r="H882" s="41" t="s">
        <v>19</v>
      </c>
      <c r="I882" s="41" t="s">
        <v>20</v>
      </c>
      <c r="J882" s="41" t="s">
        <v>7</v>
      </c>
    </row>
    <row r="883" spans="1:10" ht="27" customHeight="1">
      <c r="A883" s="69" t="s">
        <v>43</v>
      </c>
      <c r="B883" s="70" t="s">
        <v>1164</v>
      </c>
      <c r="C883" s="69" t="s">
        <v>26</v>
      </c>
      <c r="D883" s="69" t="s">
        <v>1165</v>
      </c>
      <c r="E883" s="250" t="s">
        <v>118</v>
      </c>
      <c r="F883" s="250"/>
      <c r="G883" s="71" t="s">
        <v>31</v>
      </c>
      <c r="H883" s="72">
        <v>1</v>
      </c>
      <c r="I883" s="73">
        <v>6211.0599999999995</v>
      </c>
      <c r="J883" s="73">
        <v>6211.06</v>
      </c>
    </row>
    <row r="884" spans="1:10" ht="27" customHeight="1">
      <c r="A884" s="28" t="s">
        <v>52</v>
      </c>
      <c r="B884" s="29" t="s">
        <v>119</v>
      </c>
      <c r="C884" s="28" t="s">
        <v>26</v>
      </c>
      <c r="D884" s="28" t="s">
        <v>120</v>
      </c>
      <c r="E884" s="254" t="s">
        <v>55</v>
      </c>
      <c r="F884" s="254"/>
      <c r="G884" s="30" t="s">
        <v>56</v>
      </c>
      <c r="H884" s="31">
        <v>1.4821</v>
      </c>
      <c r="I884" s="32">
        <v>18.98</v>
      </c>
      <c r="J884" s="32">
        <v>28.13</v>
      </c>
    </row>
    <row r="885" spans="1:10" ht="27" customHeight="1">
      <c r="A885" s="28" t="s">
        <v>52</v>
      </c>
      <c r="B885" s="29" t="s">
        <v>121</v>
      </c>
      <c r="C885" s="28" t="s">
        <v>26</v>
      </c>
      <c r="D885" s="28" t="s">
        <v>122</v>
      </c>
      <c r="E885" s="254" t="s">
        <v>55</v>
      </c>
      <c r="F885" s="254"/>
      <c r="G885" s="30" t="s">
        <v>56</v>
      </c>
      <c r="H885" s="31">
        <v>1.4821</v>
      </c>
      <c r="I885" s="32">
        <v>23.09</v>
      </c>
      <c r="J885" s="32">
        <v>34.22</v>
      </c>
    </row>
    <row r="886" spans="1:10" ht="27" customHeight="1">
      <c r="A886" s="28" t="s">
        <v>52</v>
      </c>
      <c r="B886" s="29" t="s">
        <v>1166</v>
      </c>
      <c r="C886" s="28" t="s">
        <v>26</v>
      </c>
      <c r="D886" s="28" t="s">
        <v>1167</v>
      </c>
      <c r="E886" s="254" t="s">
        <v>67</v>
      </c>
      <c r="F886" s="254"/>
      <c r="G886" s="30" t="s">
        <v>68</v>
      </c>
      <c r="H886" s="31">
        <v>0.26340000000000002</v>
      </c>
      <c r="I886" s="32">
        <v>321.19</v>
      </c>
      <c r="J886" s="32">
        <v>84.6</v>
      </c>
    </row>
    <row r="887" spans="1:10" ht="27" customHeight="1">
      <c r="A887" s="28" t="s">
        <v>52</v>
      </c>
      <c r="B887" s="29" t="s">
        <v>1168</v>
      </c>
      <c r="C887" s="28" t="s">
        <v>26</v>
      </c>
      <c r="D887" s="28" t="s">
        <v>1169</v>
      </c>
      <c r="E887" s="254" t="s">
        <v>67</v>
      </c>
      <c r="F887" s="254"/>
      <c r="G887" s="30" t="s">
        <v>69</v>
      </c>
      <c r="H887" s="31">
        <v>2.3611</v>
      </c>
      <c r="I887" s="32">
        <v>152.63</v>
      </c>
      <c r="J887" s="32">
        <v>360.37</v>
      </c>
    </row>
    <row r="888" spans="1:10" ht="21" customHeight="1">
      <c r="A888" s="21" t="s">
        <v>45</v>
      </c>
      <c r="B888" s="22" t="s">
        <v>1170</v>
      </c>
      <c r="C888" s="21" t="s">
        <v>26</v>
      </c>
      <c r="D888" s="21" t="s">
        <v>1171</v>
      </c>
      <c r="E888" s="257" t="s">
        <v>46</v>
      </c>
      <c r="F888" s="257"/>
      <c r="G888" s="23" t="s">
        <v>31</v>
      </c>
      <c r="H888" s="24">
        <v>1</v>
      </c>
      <c r="I888" s="25">
        <v>5703.74</v>
      </c>
      <c r="J888" s="25">
        <v>5703.74</v>
      </c>
    </row>
    <row r="889" spans="1:10" ht="27.6">
      <c r="A889" s="26"/>
      <c r="B889" s="26"/>
      <c r="C889" s="26"/>
      <c r="D889" s="26"/>
      <c r="E889" s="26" t="s">
        <v>47</v>
      </c>
      <c r="F889" s="27">
        <v>93.18</v>
      </c>
      <c r="G889" s="26" t="s">
        <v>48</v>
      </c>
      <c r="H889" s="27">
        <v>0</v>
      </c>
      <c r="I889" s="26" t="s">
        <v>49</v>
      </c>
      <c r="J889" s="27">
        <v>93.18</v>
      </c>
    </row>
    <row r="890" spans="1:10" ht="15" customHeight="1" thickBot="1">
      <c r="A890" s="55"/>
      <c r="B890" s="55"/>
      <c r="C890" s="55"/>
      <c r="D890" s="55"/>
      <c r="E890" s="55" t="s">
        <v>50</v>
      </c>
      <c r="F890" s="54">
        <v>1790.02</v>
      </c>
      <c r="G890" s="55"/>
      <c r="H890" s="255" t="s">
        <v>51</v>
      </c>
      <c r="I890" s="255"/>
      <c r="J890" s="54">
        <v>8001.08</v>
      </c>
    </row>
    <row r="891" spans="1:10" ht="18" customHeight="1" thickTop="1">
      <c r="A891" s="40" t="s">
        <v>410</v>
      </c>
      <c r="B891" s="41" t="s">
        <v>16</v>
      </c>
      <c r="C891" s="40" t="s">
        <v>17</v>
      </c>
      <c r="D891" s="40" t="s">
        <v>6</v>
      </c>
      <c r="E891" s="253" t="s">
        <v>42</v>
      </c>
      <c r="F891" s="253"/>
      <c r="G891" s="42" t="s">
        <v>18</v>
      </c>
      <c r="H891" s="41" t="s">
        <v>19</v>
      </c>
      <c r="I891" s="41" t="s">
        <v>20</v>
      </c>
      <c r="J891" s="41" t="s">
        <v>7</v>
      </c>
    </row>
    <row r="892" spans="1:10" ht="27" customHeight="1">
      <c r="A892" s="69" t="s">
        <v>43</v>
      </c>
      <c r="B892" s="70" t="s">
        <v>635</v>
      </c>
      <c r="C892" s="69" t="s">
        <v>26</v>
      </c>
      <c r="D892" s="69" t="s">
        <v>1172</v>
      </c>
      <c r="E892" s="250" t="s">
        <v>118</v>
      </c>
      <c r="F892" s="250"/>
      <c r="G892" s="71" t="s">
        <v>30</v>
      </c>
      <c r="H892" s="72">
        <v>1</v>
      </c>
      <c r="I892" s="73">
        <v>19.97</v>
      </c>
      <c r="J892" s="73">
        <v>19.97</v>
      </c>
    </row>
    <row r="893" spans="1:10" ht="27" customHeight="1">
      <c r="A893" s="28" t="s">
        <v>52</v>
      </c>
      <c r="B893" s="29" t="s">
        <v>119</v>
      </c>
      <c r="C893" s="28" t="s">
        <v>26</v>
      </c>
      <c r="D893" s="28" t="s">
        <v>120</v>
      </c>
      <c r="E893" s="254" t="s">
        <v>55</v>
      </c>
      <c r="F893" s="254"/>
      <c r="G893" s="30" t="s">
        <v>56</v>
      </c>
      <c r="H893" s="31">
        <v>0.29299999999999998</v>
      </c>
      <c r="I893" s="32">
        <v>18.98</v>
      </c>
      <c r="J893" s="32">
        <v>5.56</v>
      </c>
    </row>
    <row r="894" spans="1:10" ht="27" customHeight="1">
      <c r="A894" s="28" t="s">
        <v>52</v>
      </c>
      <c r="B894" s="29" t="s">
        <v>121</v>
      </c>
      <c r="C894" s="28" t="s">
        <v>26</v>
      </c>
      <c r="D894" s="28" t="s">
        <v>122</v>
      </c>
      <c r="E894" s="254" t="s">
        <v>55</v>
      </c>
      <c r="F894" s="254"/>
      <c r="G894" s="30" t="s">
        <v>56</v>
      </c>
      <c r="H894" s="31">
        <v>0.29299999999999998</v>
      </c>
      <c r="I894" s="32">
        <v>23.09</v>
      </c>
      <c r="J894" s="32">
        <v>6.76</v>
      </c>
    </row>
    <row r="895" spans="1:10" ht="21" customHeight="1">
      <c r="A895" s="21" t="s">
        <v>45</v>
      </c>
      <c r="B895" s="22" t="s">
        <v>803</v>
      </c>
      <c r="C895" s="21" t="s">
        <v>26</v>
      </c>
      <c r="D895" s="21" t="s">
        <v>804</v>
      </c>
      <c r="E895" s="257" t="s">
        <v>46</v>
      </c>
      <c r="F895" s="257"/>
      <c r="G895" s="23" t="s">
        <v>30</v>
      </c>
      <c r="H895" s="24">
        <v>1.0548999999999999</v>
      </c>
      <c r="I895" s="25">
        <v>7.24</v>
      </c>
      <c r="J895" s="25">
        <v>7.63</v>
      </c>
    </row>
    <row r="896" spans="1:10" ht="21" customHeight="1">
      <c r="A896" s="21" t="s">
        <v>45</v>
      </c>
      <c r="B896" s="22" t="s">
        <v>539</v>
      </c>
      <c r="C896" s="21" t="s">
        <v>26</v>
      </c>
      <c r="D896" s="21" t="s">
        <v>540</v>
      </c>
      <c r="E896" s="257" t="s">
        <v>46</v>
      </c>
      <c r="F896" s="257"/>
      <c r="G896" s="23" t="s">
        <v>31</v>
      </c>
      <c r="H896" s="24">
        <v>1.6299999999999999E-2</v>
      </c>
      <c r="I896" s="25">
        <v>1.73</v>
      </c>
      <c r="J896" s="25">
        <v>0.02</v>
      </c>
    </row>
    <row r="897" spans="1:10" ht="27.6">
      <c r="A897" s="26"/>
      <c r="B897" s="26"/>
      <c r="C897" s="26"/>
      <c r="D897" s="26"/>
      <c r="E897" s="26" t="s">
        <v>47</v>
      </c>
      <c r="F897" s="27">
        <v>8.43</v>
      </c>
      <c r="G897" s="26" t="s">
        <v>48</v>
      </c>
      <c r="H897" s="27">
        <v>0</v>
      </c>
      <c r="I897" s="26" t="s">
        <v>49</v>
      </c>
      <c r="J897" s="27">
        <v>8.43</v>
      </c>
    </row>
    <row r="898" spans="1:10" ht="15" customHeight="1" thickBot="1">
      <c r="A898" s="55"/>
      <c r="B898" s="55"/>
      <c r="C898" s="55"/>
      <c r="D898" s="55"/>
      <c r="E898" s="55" t="s">
        <v>50</v>
      </c>
      <c r="F898" s="54">
        <v>5.75</v>
      </c>
      <c r="G898" s="55"/>
      <c r="H898" s="255" t="s">
        <v>51</v>
      </c>
      <c r="I898" s="255"/>
      <c r="J898" s="54">
        <v>25.72</v>
      </c>
    </row>
    <row r="899" spans="1:10" ht="18" customHeight="1" thickTop="1">
      <c r="A899" s="40" t="s">
        <v>411</v>
      </c>
      <c r="B899" s="41" t="s">
        <v>16</v>
      </c>
      <c r="C899" s="40" t="s">
        <v>17</v>
      </c>
      <c r="D899" s="40" t="s">
        <v>6</v>
      </c>
      <c r="E899" s="253" t="s">
        <v>42</v>
      </c>
      <c r="F899" s="253"/>
      <c r="G899" s="42" t="s">
        <v>18</v>
      </c>
      <c r="H899" s="41" t="s">
        <v>19</v>
      </c>
      <c r="I899" s="41" t="s">
        <v>20</v>
      </c>
      <c r="J899" s="41" t="s">
        <v>7</v>
      </c>
    </row>
    <row r="900" spans="1:10" ht="27" customHeight="1">
      <c r="A900" s="69" t="s">
        <v>43</v>
      </c>
      <c r="B900" s="70" t="s">
        <v>636</v>
      </c>
      <c r="C900" s="69" t="s">
        <v>26</v>
      </c>
      <c r="D900" s="69" t="s">
        <v>1173</v>
      </c>
      <c r="E900" s="250" t="s">
        <v>118</v>
      </c>
      <c r="F900" s="250"/>
      <c r="G900" s="71" t="s">
        <v>30</v>
      </c>
      <c r="H900" s="72">
        <v>1</v>
      </c>
      <c r="I900" s="73">
        <v>26.01</v>
      </c>
      <c r="J900" s="73">
        <v>26.01</v>
      </c>
    </row>
    <row r="901" spans="1:10" ht="27" customHeight="1">
      <c r="A901" s="28" t="s">
        <v>52</v>
      </c>
      <c r="B901" s="29" t="s">
        <v>119</v>
      </c>
      <c r="C901" s="28" t="s">
        <v>26</v>
      </c>
      <c r="D901" s="28" t="s">
        <v>120</v>
      </c>
      <c r="E901" s="254" t="s">
        <v>55</v>
      </c>
      <c r="F901" s="254"/>
      <c r="G901" s="30" t="s">
        <v>56</v>
      </c>
      <c r="H901" s="31">
        <v>0.31819999999999998</v>
      </c>
      <c r="I901" s="32">
        <v>18.98</v>
      </c>
      <c r="J901" s="32">
        <v>6.03</v>
      </c>
    </row>
    <row r="902" spans="1:10" ht="27" customHeight="1">
      <c r="A902" s="28" t="s">
        <v>52</v>
      </c>
      <c r="B902" s="29" t="s">
        <v>121</v>
      </c>
      <c r="C902" s="28" t="s">
        <v>26</v>
      </c>
      <c r="D902" s="28" t="s">
        <v>122</v>
      </c>
      <c r="E902" s="254" t="s">
        <v>55</v>
      </c>
      <c r="F902" s="254"/>
      <c r="G902" s="30" t="s">
        <v>56</v>
      </c>
      <c r="H902" s="31">
        <v>0.31819999999999998</v>
      </c>
      <c r="I902" s="32">
        <v>23.09</v>
      </c>
      <c r="J902" s="32">
        <v>7.34</v>
      </c>
    </row>
    <row r="903" spans="1:10" ht="21" customHeight="1">
      <c r="A903" s="21" t="s">
        <v>45</v>
      </c>
      <c r="B903" s="22" t="s">
        <v>805</v>
      </c>
      <c r="C903" s="21" t="s">
        <v>26</v>
      </c>
      <c r="D903" s="21" t="s">
        <v>806</v>
      </c>
      <c r="E903" s="257" t="s">
        <v>46</v>
      </c>
      <c r="F903" s="257"/>
      <c r="G903" s="23" t="s">
        <v>30</v>
      </c>
      <c r="H903" s="24">
        <v>1.0548999999999999</v>
      </c>
      <c r="I903" s="25">
        <v>11.96</v>
      </c>
      <c r="J903" s="25">
        <v>12.61</v>
      </c>
    </row>
    <row r="904" spans="1:10" ht="21" customHeight="1">
      <c r="A904" s="21" t="s">
        <v>45</v>
      </c>
      <c r="B904" s="22" t="s">
        <v>539</v>
      </c>
      <c r="C904" s="21" t="s">
        <v>26</v>
      </c>
      <c r="D904" s="21" t="s">
        <v>540</v>
      </c>
      <c r="E904" s="257" t="s">
        <v>46</v>
      </c>
      <c r="F904" s="257"/>
      <c r="G904" s="23" t="s">
        <v>31</v>
      </c>
      <c r="H904" s="24">
        <v>1.77E-2</v>
      </c>
      <c r="I904" s="25">
        <v>1.73</v>
      </c>
      <c r="J904" s="25">
        <v>0.03</v>
      </c>
    </row>
    <row r="905" spans="1:10" ht="27.6">
      <c r="A905" s="26"/>
      <c r="B905" s="26"/>
      <c r="C905" s="26"/>
      <c r="D905" s="26"/>
      <c r="E905" s="26" t="s">
        <v>47</v>
      </c>
      <c r="F905" s="27">
        <v>9.16</v>
      </c>
      <c r="G905" s="26" t="s">
        <v>48</v>
      </c>
      <c r="H905" s="27">
        <v>0</v>
      </c>
      <c r="I905" s="26" t="s">
        <v>49</v>
      </c>
      <c r="J905" s="27">
        <v>9.16</v>
      </c>
    </row>
    <row r="906" spans="1:10" ht="15" customHeight="1" thickBot="1">
      <c r="A906" s="55"/>
      <c r="B906" s="55"/>
      <c r="C906" s="55"/>
      <c r="D906" s="55"/>
      <c r="E906" s="55" t="s">
        <v>50</v>
      </c>
      <c r="F906" s="54">
        <v>7.49</v>
      </c>
      <c r="G906" s="55"/>
      <c r="H906" s="255" t="s">
        <v>51</v>
      </c>
      <c r="I906" s="255"/>
      <c r="J906" s="54">
        <v>33.5</v>
      </c>
    </row>
    <row r="907" spans="1:10" ht="18" customHeight="1" thickTop="1">
      <c r="A907" s="40" t="s">
        <v>1174</v>
      </c>
      <c r="B907" s="41" t="s">
        <v>16</v>
      </c>
      <c r="C907" s="40" t="s">
        <v>17</v>
      </c>
      <c r="D907" s="40" t="s">
        <v>6</v>
      </c>
      <c r="E907" s="253" t="s">
        <v>42</v>
      </c>
      <c r="F907" s="253"/>
      <c r="G907" s="42" t="s">
        <v>18</v>
      </c>
      <c r="H907" s="41" t="s">
        <v>19</v>
      </c>
      <c r="I907" s="41" t="s">
        <v>20</v>
      </c>
      <c r="J907" s="41" t="s">
        <v>7</v>
      </c>
    </row>
    <row r="908" spans="1:10" ht="27" customHeight="1">
      <c r="A908" s="69" t="s">
        <v>43</v>
      </c>
      <c r="B908" s="70" t="s">
        <v>1175</v>
      </c>
      <c r="C908" s="69" t="s">
        <v>26</v>
      </c>
      <c r="D908" s="69" t="s">
        <v>1176</v>
      </c>
      <c r="E908" s="250" t="s">
        <v>118</v>
      </c>
      <c r="F908" s="250"/>
      <c r="G908" s="71" t="s">
        <v>30</v>
      </c>
      <c r="H908" s="72">
        <v>1</v>
      </c>
      <c r="I908" s="73">
        <v>27.56</v>
      </c>
      <c r="J908" s="73">
        <v>27.56</v>
      </c>
    </row>
    <row r="909" spans="1:10" ht="27.75" customHeight="1">
      <c r="A909" s="28" t="s">
        <v>52</v>
      </c>
      <c r="B909" s="29" t="s">
        <v>119</v>
      </c>
      <c r="C909" s="28" t="s">
        <v>26</v>
      </c>
      <c r="D909" s="28" t="s">
        <v>120</v>
      </c>
      <c r="E909" s="254" t="s">
        <v>55</v>
      </c>
      <c r="F909" s="254"/>
      <c r="G909" s="30" t="s">
        <v>56</v>
      </c>
      <c r="H909" s="31">
        <v>0.23960000000000001</v>
      </c>
      <c r="I909" s="32">
        <v>18.98</v>
      </c>
      <c r="J909" s="32">
        <v>4.54</v>
      </c>
    </row>
    <row r="910" spans="1:10" ht="27" customHeight="1">
      <c r="A910" s="28" t="s">
        <v>52</v>
      </c>
      <c r="B910" s="29" t="s">
        <v>121</v>
      </c>
      <c r="C910" s="28" t="s">
        <v>26</v>
      </c>
      <c r="D910" s="28" t="s">
        <v>122</v>
      </c>
      <c r="E910" s="254" t="s">
        <v>55</v>
      </c>
      <c r="F910" s="254"/>
      <c r="G910" s="30" t="s">
        <v>56</v>
      </c>
      <c r="H910" s="31">
        <v>0.23960000000000001</v>
      </c>
      <c r="I910" s="32">
        <v>23.09</v>
      </c>
      <c r="J910" s="32">
        <v>5.53</v>
      </c>
    </row>
    <row r="911" spans="1:10" ht="21" customHeight="1">
      <c r="A911" s="21" t="s">
        <v>45</v>
      </c>
      <c r="B911" s="22" t="s">
        <v>551</v>
      </c>
      <c r="C911" s="21" t="s">
        <v>26</v>
      </c>
      <c r="D911" s="21" t="s">
        <v>552</v>
      </c>
      <c r="E911" s="257" t="s">
        <v>46</v>
      </c>
      <c r="F911" s="257"/>
      <c r="G911" s="23" t="s">
        <v>30</v>
      </c>
      <c r="H911" s="24">
        <v>1.0548999999999999</v>
      </c>
      <c r="I911" s="25">
        <v>16.57</v>
      </c>
      <c r="J911" s="25">
        <v>17.47</v>
      </c>
    </row>
    <row r="912" spans="1:10" ht="21" customHeight="1">
      <c r="A912" s="21" t="s">
        <v>45</v>
      </c>
      <c r="B912" s="22" t="s">
        <v>539</v>
      </c>
      <c r="C912" s="21" t="s">
        <v>26</v>
      </c>
      <c r="D912" s="21" t="s">
        <v>540</v>
      </c>
      <c r="E912" s="257" t="s">
        <v>46</v>
      </c>
      <c r="F912" s="257"/>
      <c r="G912" s="23" t="s">
        <v>31</v>
      </c>
      <c r="H912" s="24">
        <v>1.3299999999999999E-2</v>
      </c>
      <c r="I912" s="25">
        <v>1.73</v>
      </c>
      <c r="J912" s="25">
        <v>0.02</v>
      </c>
    </row>
    <row r="913" spans="1:10" ht="27.6">
      <c r="A913" s="26"/>
      <c r="B913" s="26"/>
      <c r="C913" s="26"/>
      <c r="D913" s="26"/>
      <c r="E913" s="26" t="s">
        <v>47</v>
      </c>
      <c r="F913" s="27">
        <v>6.89</v>
      </c>
      <c r="G913" s="26" t="s">
        <v>48</v>
      </c>
      <c r="H913" s="27">
        <v>0</v>
      </c>
      <c r="I913" s="26" t="s">
        <v>49</v>
      </c>
      <c r="J913" s="27">
        <v>6.89</v>
      </c>
    </row>
    <row r="914" spans="1:10" ht="15" customHeight="1" thickBot="1">
      <c r="A914" s="55"/>
      <c r="B914" s="55"/>
      <c r="C914" s="55"/>
      <c r="D914" s="55"/>
      <c r="E914" s="55" t="s">
        <v>50</v>
      </c>
      <c r="F914" s="54">
        <v>7.94</v>
      </c>
      <c r="G914" s="55"/>
      <c r="H914" s="255" t="s">
        <v>51</v>
      </c>
      <c r="I914" s="255"/>
      <c r="J914" s="54">
        <v>35.5</v>
      </c>
    </row>
    <row r="915" spans="1:10" ht="18" customHeight="1" thickTop="1">
      <c r="A915" s="40" t="s">
        <v>1177</v>
      </c>
      <c r="B915" s="41" t="s">
        <v>16</v>
      </c>
      <c r="C915" s="40" t="s">
        <v>17</v>
      </c>
      <c r="D915" s="40" t="s">
        <v>6</v>
      </c>
      <c r="E915" s="253" t="s">
        <v>42</v>
      </c>
      <c r="F915" s="253"/>
      <c r="G915" s="42" t="s">
        <v>18</v>
      </c>
      <c r="H915" s="41" t="s">
        <v>19</v>
      </c>
      <c r="I915" s="41" t="s">
        <v>20</v>
      </c>
      <c r="J915" s="41" t="s">
        <v>7</v>
      </c>
    </row>
    <row r="916" spans="1:10" ht="27" customHeight="1">
      <c r="A916" s="69" t="s">
        <v>43</v>
      </c>
      <c r="B916" s="70" t="s">
        <v>1178</v>
      </c>
      <c r="C916" s="69" t="s">
        <v>26</v>
      </c>
      <c r="D916" s="69" t="s">
        <v>1179</v>
      </c>
      <c r="E916" s="250" t="s">
        <v>118</v>
      </c>
      <c r="F916" s="250"/>
      <c r="G916" s="71" t="s">
        <v>30</v>
      </c>
      <c r="H916" s="72">
        <v>1</v>
      </c>
      <c r="I916" s="73">
        <v>58.820000000000007</v>
      </c>
      <c r="J916" s="73">
        <v>58.82</v>
      </c>
    </row>
    <row r="917" spans="1:10" ht="27" customHeight="1">
      <c r="A917" s="28" t="s">
        <v>52</v>
      </c>
      <c r="B917" s="29" t="s">
        <v>119</v>
      </c>
      <c r="C917" s="28" t="s">
        <v>26</v>
      </c>
      <c r="D917" s="28" t="s">
        <v>120</v>
      </c>
      <c r="E917" s="254" t="s">
        <v>55</v>
      </c>
      <c r="F917" s="254"/>
      <c r="G917" s="30" t="s">
        <v>56</v>
      </c>
      <c r="H917" s="31">
        <v>0.31140000000000001</v>
      </c>
      <c r="I917" s="32">
        <v>18.98</v>
      </c>
      <c r="J917" s="32">
        <v>5.91</v>
      </c>
    </row>
    <row r="918" spans="1:10" ht="27" customHeight="1">
      <c r="A918" s="28" t="s">
        <v>52</v>
      </c>
      <c r="B918" s="29" t="s">
        <v>121</v>
      </c>
      <c r="C918" s="28" t="s">
        <v>26</v>
      </c>
      <c r="D918" s="28" t="s">
        <v>122</v>
      </c>
      <c r="E918" s="254" t="s">
        <v>55</v>
      </c>
      <c r="F918" s="254"/>
      <c r="G918" s="30" t="s">
        <v>56</v>
      </c>
      <c r="H918" s="31">
        <v>0.31140000000000001</v>
      </c>
      <c r="I918" s="32">
        <v>23.09</v>
      </c>
      <c r="J918" s="32">
        <v>7.19</v>
      </c>
    </row>
    <row r="919" spans="1:10" ht="21" customHeight="1">
      <c r="A919" s="21" t="s">
        <v>45</v>
      </c>
      <c r="B919" s="22" t="s">
        <v>1180</v>
      </c>
      <c r="C919" s="21" t="s">
        <v>26</v>
      </c>
      <c r="D919" s="21" t="s">
        <v>1181</v>
      </c>
      <c r="E919" s="257" t="s">
        <v>46</v>
      </c>
      <c r="F919" s="257"/>
      <c r="G919" s="23" t="s">
        <v>30</v>
      </c>
      <c r="H919" s="24">
        <v>1.0548999999999999</v>
      </c>
      <c r="I919" s="25">
        <v>43.33</v>
      </c>
      <c r="J919" s="25">
        <v>45.7</v>
      </c>
    </row>
    <row r="920" spans="1:10" ht="21" customHeight="1">
      <c r="A920" s="21" t="s">
        <v>45</v>
      </c>
      <c r="B920" s="22" t="s">
        <v>539</v>
      </c>
      <c r="C920" s="21" t="s">
        <v>26</v>
      </c>
      <c r="D920" s="21" t="s">
        <v>540</v>
      </c>
      <c r="E920" s="257" t="s">
        <v>46</v>
      </c>
      <c r="F920" s="257"/>
      <c r="G920" s="23" t="s">
        <v>31</v>
      </c>
      <c r="H920" s="24">
        <v>1.7299999999999999E-2</v>
      </c>
      <c r="I920" s="25">
        <v>1.73</v>
      </c>
      <c r="J920" s="25">
        <v>0.02</v>
      </c>
    </row>
    <row r="921" spans="1:10" ht="27.6">
      <c r="A921" s="26"/>
      <c r="B921" s="26"/>
      <c r="C921" s="26"/>
      <c r="D921" s="26"/>
      <c r="E921" s="26" t="s">
        <v>47</v>
      </c>
      <c r="F921" s="27">
        <v>8.9700000000000006</v>
      </c>
      <c r="G921" s="26" t="s">
        <v>48</v>
      </c>
      <c r="H921" s="27">
        <v>0</v>
      </c>
      <c r="I921" s="26" t="s">
        <v>49</v>
      </c>
      <c r="J921" s="27">
        <v>8.9700000000000006</v>
      </c>
    </row>
    <row r="922" spans="1:10" ht="15" customHeight="1" thickBot="1">
      <c r="A922" s="55"/>
      <c r="B922" s="55"/>
      <c r="C922" s="55"/>
      <c r="D922" s="55"/>
      <c r="E922" s="55" t="s">
        <v>50</v>
      </c>
      <c r="F922" s="54">
        <v>16.95</v>
      </c>
      <c r="G922" s="55"/>
      <c r="H922" s="255" t="s">
        <v>51</v>
      </c>
      <c r="I922" s="255"/>
      <c r="J922" s="54">
        <v>75.77</v>
      </c>
    </row>
    <row r="923" spans="1:10" ht="18" customHeight="1" thickTop="1">
      <c r="A923" s="40" t="s">
        <v>1182</v>
      </c>
      <c r="B923" s="41" t="s">
        <v>16</v>
      </c>
      <c r="C923" s="40" t="s">
        <v>17</v>
      </c>
      <c r="D923" s="40" t="s">
        <v>6</v>
      </c>
      <c r="E923" s="253" t="s">
        <v>42</v>
      </c>
      <c r="F923" s="253"/>
      <c r="G923" s="42" t="s">
        <v>18</v>
      </c>
      <c r="H923" s="41" t="s">
        <v>19</v>
      </c>
      <c r="I923" s="41" t="s">
        <v>20</v>
      </c>
      <c r="J923" s="41" t="s">
        <v>7</v>
      </c>
    </row>
    <row r="924" spans="1:10" ht="27" customHeight="1">
      <c r="A924" s="69" t="s">
        <v>43</v>
      </c>
      <c r="B924" s="70" t="s">
        <v>637</v>
      </c>
      <c r="C924" s="69" t="s">
        <v>26</v>
      </c>
      <c r="D924" s="69" t="s">
        <v>1183</v>
      </c>
      <c r="E924" s="250" t="s">
        <v>118</v>
      </c>
      <c r="F924" s="250"/>
      <c r="G924" s="71" t="s">
        <v>31</v>
      </c>
      <c r="H924" s="72">
        <v>1</v>
      </c>
      <c r="I924" s="73">
        <v>9.5</v>
      </c>
      <c r="J924" s="73">
        <v>9.5</v>
      </c>
    </row>
    <row r="925" spans="1:10" ht="27" customHeight="1">
      <c r="A925" s="28" t="s">
        <v>52</v>
      </c>
      <c r="B925" s="29" t="s">
        <v>119</v>
      </c>
      <c r="C925" s="28" t="s">
        <v>26</v>
      </c>
      <c r="D925" s="28" t="s">
        <v>120</v>
      </c>
      <c r="E925" s="254" t="s">
        <v>55</v>
      </c>
      <c r="F925" s="254"/>
      <c r="G925" s="30" t="s">
        <v>56</v>
      </c>
      <c r="H925" s="31">
        <v>0.127</v>
      </c>
      <c r="I925" s="32">
        <v>18.98</v>
      </c>
      <c r="J925" s="32">
        <v>2.41</v>
      </c>
    </row>
    <row r="926" spans="1:10" ht="27" customHeight="1">
      <c r="A926" s="28" t="s">
        <v>52</v>
      </c>
      <c r="B926" s="29" t="s">
        <v>121</v>
      </c>
      <c r="C926" s="28" t="s">
        <v>26</v>
      </c>
      <c r="D926" s="28" t="s">
        <v>122</v>
      </c>
      <c r="E926" s="254" t="s">
        <v>55</v>
      </c>
      <c r="F926" s="254"/>
      <c r="G926" s="30" t="s">
        <v>56</v>
      </c>
      <c r="H926" s="31">
        <v>0.127</v>
      </c>
      <c r="I926" s="32">
        <v>23.09</v>
      </c>
      <c r="J926" s="32">
        <v>2.93</v>
      </c>
    </row>
    <row r="927" spans="1:10" ht="21" customHeight="1">
      <c r="A927" s="21" t="s">
        <v>45</v>
      </c>
      <c r="B927" s="22" t="s">
        <v>541</v>
      </c>
      <c r="C927" s="21" t="s">
        <v>26</v>
      </c>
      <c r="D927" s="21" t="s">
        <v>542</v>
      </c>
      <c r="E927" s="257" t="s">
        <v>46</v>
      </c>
      <c r="F927" s="257"/>
      <c r="G927" s="23" t="s">
        <v>31</v>
      </c>
      <c r="H927" s="24">
        <v>9.9000000000000008E-3</v>
      </c>
      <c r="I927" s="25">
        <v>58.15</v>
      </c>
      <c r="J927" s="25">
        <v>0.56999999999999995</v>
      </c>
    </row>
    <row r="928" spans="1:10" ht="21" customHeight="1">
      <c r="A928" s="21" t="s">
        <v>45</v>
      </c>
      <c r="B928" s="22" t="s">
        <v>807</v>
      </c>
      <c r="C928" s="21" t="s">
        <v>26</v>
      </c>
      <c r="D928" s="21" t="s">
        <v>808</v>
      </c>
      <c r="E928" s="257" t="s">
        <v>46</v>
      </c>
      <c r="F928" s="257"/>
      <c r="G928" s="23" t="s">
        <v>31</v>
      </c>
      <c r="H928" s="24">
        <v>1</v>
      </c>
      <c r="I928" s="25">
        <v>2.6</v>
      </c>
      <c r="J928" s="25">
        <v>2.6</v>
      </c>
    </row>
    <row r="929" spans="1:10" ht="21" customHeight="1">
      <c r="A929" s="21" t="s">
        <v>45</v>
      </c>
      <c r="B929" s="22" t="s">
        <v>543</v>
      </c>
      <c r="C929" s="21" t="s">
        <v>26</v>
      </c>
      <c r="D929" s="21" t="s">
        <v>544</v>
      </c>
      <c r="E929" s="257" t="s">
        <v>46</v>
      </c>
      <c r="F929" s="257"/>
      <c r="G929" s="23" t="s">
        <v>31</v>
      </c>
      <c r="H929" s="24">
        <v>1.4999999999999999E-2</v>
      </c>
      <c r="I929" s="25">
        <v>65.89</v>
      </c>
      <c r="J929" s="25">
        <v>0.98</v>
      </c>
    </row>
    <row r="930" spans="1:10" ht="21" customHeight="1">
      <c r="A930" s="21" t="s">
        <v>45</v>
      </c>
      <c r="B930" s="22" t="s">
        <v>539</v>
      </c>
      <c r="C930" s="21" t="s">
        <v>26</v>
      </c>
      <c r="D930" s="21" t="s">
        <v>540</v>
      </c>
      <c r="E930" s="257" t="s">
        <v>46</v>
      </c>
      <c r="F930" s="257"/>
      <c r="G930" s="23" t="s">
        <v>31</v>
      </c>
      <c r="H930" s="24">
        <v>7.1000000000000004E-3</v>
      </c>
      <c r="I930" s="25">
        <v>1.73</v>
      </c>
      <c r="J930" s="25">
        <v>0.01</v>
      </c>
    </row>
    <row r="931" spans="1:10" ht="27.6">
      <c r="A931" s="26"/>
      <c r="B931" s="26"/>
      <c r="C931" s="26"/>
      <c r="D931" s="26"/>
      <c r="E931" s="26" t="s">
        <v>47</v>
      </c>
      <c r="F931" s="27">
        <v>3.65</v>
      </c>
      <c r="G931" s="26" t="s">
        <v>48</v>
      </c>
      <c r="H931" s="27">
        <v>0</v>
      </c>
      <c r="I931" s="26" t="s">
        <v>49</v>
      </c>
      <c r="J931" s="27">
        <v>3.65</v>
      </c>
    </row>
    <row r="932" spans="1:10" ht="15" customHeight="1" thickBot="1">
      <c r="A932" s="55"/>
      <c r="B932" s="55"/>
      <c r="C932" s="55"/>
      <c r="D932" s="55"/>
      <c r="E932" s="55" t="s">
        <v>50</v>
      </c>
      <c r="F932" s="54">
        <v>2.73</v>
      </c>
      <c r="G932" s="55"/>
      <c r="H932" s="255" t="s">
        <v>51</v>
      </c>
      <c r="I932" s="255"/>
      <c r="J932" s="54">
        <v>12.23</v>
      </c>
    </row>
    <row r="933" spans="1:10" ht="18" customHeight="1" thickTop="1">
      <c r="A933" s="40" t="s">
        <v>1184</v>
      </c>
      <c r="B933" s="41" t="s">
        <v>16</v>
      </c>
      <c r="C933" s="40" t="s">
        <v>17</v>
      </c>
      <c r="D933" s="40" t="s">
        <v>6</v>
      </c>
      <c r="E933" s="253" t="s">
        <v>42</v>
      </c>
      <c r="F933" s="253"/>
      <c r="G933" s="42" t="s">
        <v>18</v>
      </c>
      <c r="H933" s="41" t="s">
        <v>19</v>
      </c>
      <c r="I933" s="41" t="s">
        <v>20</v>
      </c>
      <c r="J933" s="41" t="s">
        <v>7</v>
      </c>
    </row>
    <row r="934" spans="1:10" ht="27" customHeight="1">
      <c r="A934" s="69" t="s">
        <v>43</v>
      </c>
      <c r="B934" s="70" t="s">
        <v>638</v>
      </c>
      <c r="C934" s="69" t="s">
        <v>26</v>
      </c>
      <c r="D934" s="69" t="s">
        <v>1185</v>
      </c>
      <c r="E934" s="250" t="s">
        <v>118</v>
      </c>
      <c r="F934" s="250"/>
      <c r="G934" s="71" t="s">
        <v>31</v>
      </c>
      <c r="H934" s="72">
        <v>1</v>
      </c>
      <c r="I934" s="73">
        <v>9.24</v>
      </c>
      <c r="J934" s="73">
        <v>9.24</v>
      </c>
    </row>
    <row r="935" spans="1:10" ht="27" customHeight="1">
      <c r="A935" s="28" t="s">
        <v>52</v>
      </c>
      <c r="B935" s="29" t="s">
        <v>119</v>
      </c>
      <c r="C935" s="28" t="s">
        <v>26</v>
      </c>
      <c r="D935" s="28" t="s">
        <v>120</v>
      </c>
      <c r="E935" s="254" t="s">
        <v>55</v>
      </c>
      <c r="F935" s="254"/>
      <c r="G935" s="30" t="s">
        <v>56</v>
      </c>
      <c r="H935" s="31">
        <v>0.127</v>
      </c>
      <c r="I935" s="32">
        <v>18.98</v>
      </c>
      <c r="J935" s="32">
        <v>2.41</v>
      </c>
    </row>
    <row r="936" spans="1:10" ht="27" customHeight="1">
      <c r="A936" s="28" t="s">
        <v>52</v>
      </c>
      <c r="B936" s="29" t="s">
        <v>121</v>
      </c>
      <c r="C936" s="28" t="s">
        <v>26</v>
      </c>
      <c r="D936" s="28" t="s">
        <v>122</v>
      </c>
      <c r="E936" s="254" t="s">
        <v>55</v>
      </c>
      <c r="F936" s="254"/>
      <c r="G936" s="30" t="s">
        <v>56</v>
      </c>
      <c r="H936" s="31">
        <v>0.127</v>
      </c>
      <c r="I936" s="32">
        <v>23.09</v>
      </c>
      <c r="J936" s="32">
        <v>2.93</v>
      </c>
    </row>
    <row r="937" spans="1:10" ht="21" customHeight="1">
      <c r="A937" s="21" t="s">
        <v>45</v>
      </c>
      <c r="B937" s="22" t="s">
        <v>541</v>
      </c>
      <c r="C937" s="21" t="s">
        <v>26</v>
      </c>
      <c r="D937" s="21" t="s">
        <v>542</v>
      </c>
      <c r="E937" s="257" t="s">
        <v>46</v>
      </c>
      <c r="F937" s="257"/>
      <c r="G937" s="23" t="s">
        <v>31</v>
      </c>
      <c r="H937" s="24">
        <v>9.9000000000000008E-3</v>
      </c>
      <c r="I937" s="25">
        <v>58.15</v>
      </c>
      <c r="J937" s="25">
        <v>0.56999999999999995</v>
      </c>
    </row>
    <row r="938" spans="1:10" ht="21" customHeight="1">
      <c r="A938" s="21" t="s">
        <v>45</v>
      </c>
      <c r="B938" s="22" t="s">
        <v>809</v>
      </c>
      <c r="C938" s="21" t="s">
        <v>26</v>
      </c>
      <c r="D938" s="21" t="s">
        <v>810</v>
      </c>
      <c r="E938" s="257" t="s">
        <v>46</v>
      </c>
      <c r="F938" s="257"/>
      <c r="G938" s="23" t="s">
        <v>31</v>
      </c>
      <c r="H938" s="24">
        <v>1</v>
      </c>
      <c r="I938" s="25">
        <v>2.34</v>
      </c>
      <c r="J938" s="25">
        <v>2.34</v>
      </c>
    </row>
    <row r="939" spans="1:10" ht="21" customHeight="1">
      <c r="A939" s="21" t="s">
        <v>45</v>
      </c>
      <c r="B939" s="22" t="s">
        <v>543</v>
      </c>
      <c r="C939" s="21" t="s">
        <v>26</v>
      </c>
      <c r="D939" s="21" t="s">
        <v>544</v>
      </c>
      <c r="E939" s="257" t="s">
        <v>46</v>
      </c>
      <c r="F939" s="257"/>
      <c r="G939" s="23" t="s">
        <v>31</v>
      </c>
      <c r="H939" s="24">
        <v>1.4999999999999999E-2</v>
      </c>
      <c r="I939" s="25">
        <v>65.89</v>
      </c>
      <c r="J939" s="25">
        <v>0.98</v>
      </c>
    </row>
    <row r="940" spans="1:10" ht="21" customHeight="1">
      <c r="A940" s="21" t="s">
        <v>45</v>
      </c>
      <c r="B940" s="22" t="s">
        <v>539</v>
      </c>
      <c r="C940" s="21" t="s">
        <v>26</v>
      </c>
      <c r="D940" s="21" t="s">
        <v>540</v>
      </c>
      <c r="E940" s="257" t="s">
        <v>46</v>
      </c>
      <c r="F940" s="257"/>
      <c r="G940" s="23" t="s">
        <v>31</v>
      </c>
      <c r="H940" s="24">
        <v>7.1000000000000004E-3</v>
      </c>
      <c r="I940" s="25">
        <v>1.73</v>
      </c>
      <c r="J940" s="25">
        <v>0.01</v>
      </c>
    </row>
    <row r="941" spans="1:10" ht="27.6">
      <c r="A941" s="26"/>
      <c r="B941" s="26"/>
      <c r="C941" s="26"/>
      <c r="D941" s="26"/>
      <c r="E941" s="26" t="s">
        <v>47</v>
      </c>
      <c r="F941" s="27">
        <v>3.65</v>
      </c>
      <c r="G941" s="26" t="s">
        <v>48</v>
      </c>
      <c r="H941" s="27">
        <v>0</v>
      </c>
      <c r="I941" s="26" t="s">
        <v>49</v>
      </c>
      <c r="J941" s="27">
        <v>3.65</v>
      </c>
    </row>
    <row r="942" spans="1:10" ht="15" customHeight="1" thickBot="1">
      <c r="A942" s="55"/>
      <c r="B942" s="55"/>
      <c r="C942" s="55"/>
      <c r="D942" s="55"/>
      <c r="E942" s="55" t="s">
        <v>50</v>
      </c>
      <c r="F942" s="54">
        <v>2.66</v>
      </c>
      <c r="G942" s="55"/>
      <c r="H942" s="255" t="s">
        <v>51</v>
      </c>
      <c r="I942" s="255"/>
      <c r="J942" s="54">
        <v>11.9</v>
      </c>
    </row>
    <row r="943" spans="1:10" ht="18" customHeight="1" thickTop="1">
      <c r="A943" s="40" t="s">
        <v>1186</v>
      </c>
      <c r="B943" s="41" t="s">
        <v>16</v>
      </c>
      <c r="C943" s="40" t="s">
        <v>17</v>
      </c>
      <c r="D943" s="40" t="s">
        <v>6</v>
      </c>
      <c r="E943" s="253" t="s">
        <v>42</v>
      </c>
      <c r="F943" s="253"/>
      <c r="G943" s="42" t="s">
        <v>18</v>
      </c>
      <c r="H943" s="41" t="s">
        <v>19</v>
      </c>
      <c r="I943" s="41" t="s">
        <v>20</v>
      </c>
      <c r="J943" s="41" t="s">
        <v>7</v>
      </c>
    </row>
    <row r="944" spans="1:10" ht="27" customHeight="1">
      <c r="A944" s="69" t="s">
        <v>43</v>
      </c>
      <c r="B944" s="70" t="s">
        <v>1187</v>
      </c>
      <c r="C944" s="69" t="s">
        <v>26</v>
      </c>
      <c r="D944" s="69" t="s">
        <v>1188</v>
      </c>
      <c r="E944" s="250" t="s">
        <v>118</v>
      </c>
      <c r="F944" s="250"/>
      <c r="G944" s="71" t="s">
        <v>31</v>
      </c>
      <c r="H944" s="72">
        <v>1</v>
      </c>
      <c r="I944" s="73">
        <v>29.29</v>
      </c>
      <c r="J944" s="73">
        <v>29.29</v>
      </c>
    </row>
    <row r="945" spans="1:10" ht="27" customHeight="1">
      <c r="A945" s="28" t="s">
        <v>52</v>
      </c>
      <c r="B945" s="29" t="s">
        <v>119</v>
      </c>
      <c r="C945" s="28" t="s">
        <v>26</v>
      </c>
      <c r="D945" s="28" t="s">
        <v>120</v>
      </c>
      <c r="E945" s="254" t="s">
        <v>55</v>
      </c>
      <c r="F945" s="254"/>
      <c r="G945" s="30" t="s">
        <v>56</v>
      </c>
      <c r="H945" s="31">
        <v>0.2172</v>
      </c>
      <c r="I945" s="32">
        <v>18.98</v>
      </c>
      <c r="J945" s="32">
        <v>4.12</v>
      </c>
    </row>
    <row r="946" spans="1:10" ht="27" customHeight="1">
      <c r="A946" s="28" t="s">
        <v>52</v>
      </c>
      <c r="B946" s="29" t="s">
        <v>121</v>
      </c>
      <c r="C946" s="28" t="s">
        <v>26</v>
      </c>
      <c r="D946" s="28" t="s">
        <v>122</v>
      </c>
      <c r="E946" s="254" t="s">
        <v>55</v>
      </c>
      <c r="F946" s="254"/>
      <c r="G946" s="30" t="s">
        <v>56</v>
      </c>
      <c r="H946" s="31">
        <v>0.2172</v>
      </c>
      <c r="I946" s="32">
        <v>23.09</v>
      </c>
      <c r="J946" s="32">
        <v>5.01</v>
      </c>
    </row>
    <row r="947" spans="1:10" ht="21" customHeight="1">
      <c r="A947" s="21" t="s">
        <v>45</v>
      </c>
      <c r="B947" s="22" t="s">
        <v>811</v>
      </c>
      <c r="C947" s="21" t="s">
        <v>26</v>
      </c>
      <c r="D947" s="21" t="s">
        <v>812</v>
      </c>
      <c r="E947" s="257" t="s">
        <v>46</v>
      </c>
      <c r="F947" s="257"/>
      <c r="G947" s="23" t="s">
        <v>31</v>
      </c>
      <c r="H947" s="24">
        <v>2</v>
      </c>
      <c r="I947" s="25">
        <v>4.09</v>
      </c>
      <c r="J947" s="25">
        <v>8.18</v>
      </c>
    </row>
    <row r="948" spans="1:10" ht="21" customHeight="1">
      <c r="A948" s="21" t="s">
        <v>45</v>
      </c>
      <c r="B948" s="22" t="s">
        <v>813</v>
      </c>
      <c r="C948" s="21" t="s">
        <v>26</v>
      </c>
      <c r="D948" s="21" t="s">
        <v>814</v>
      </c>
      <c r="E948" s="257" t="s">
        <v>46</v>
      </c>
      <c r="F948" s="257"/>
      <c r="G948" s="23" t="s">
        <v>31</v>
      </c>
      <c r="H948" s="24">
        <v>1</v>
      </c>
      <c r="I948" s="25">
        <v>9.23</v>
      </c>
      <c r="J948" s="25">
        <v>9.23</v>
      </c>
    </row>
    <row r="949" spans="1:10" ht="27" customHeight="1">
      <c r="A949" s="21" t="s">
        <v>45</v>
      </c>
      <c r="B949" s="22" t="s">
        <v>796</v>
      </c>
      <c r="C949" s="21" t="s">
        <v>26</v>
      </c>
      <c r="D949" s="21" t="s">
        <v>797</v>
      </c>
      <c r="E949" s="257" t="s">
        <v>46</v>
      </c>
      <c r="F949" s="257"/>
      <c r="G949" s="23" t="s">
        <v>31</v>
      </c>
      <c r="H949" s="24">
        <v>0.115</v>
      </c>
      <c r="I949" s="25">
        <v>23.99</v>
      </c>
      <c r="J949" s="25">
        <v>2.75</v>
      </c>
    </row>
    <row r="950" spans="1:10" ht="27.6">
      <c r="A950" s="26"/>
      <c r="B950" s="26"/>
      <c r="C950" s="26"/>
      <c r="D950" s="26"/>
      <c r="E950" s="26" t="s">
        <v>47</v>
      </c>
      <c r="F950" s="27">
        <v>6.25</v>
      </c>
      <c r="G950" s="26" t="s">
        <v>48</v>
      </c>
      <c r="H950" s="27">
        <v>0</v>
      </c>
      <c r="I950" s="26" t="s">
        <v>49</v>
      </c>
      <c r="J950" s="27">
        <v>6.25</v>
      </c>
    </row>
    <row r="951" spans="1:10" ht="15" customHeight="1" thickBot="1">
      <c r="A951" s="55"/>
      <c r="B951" s="55"/>
      <c r="C951" s="55"/>
      <c r="D951" s="55"/>
      <c r="E951" s="55" t="s">
        <v>50</v>
      </c>
      <c r="F951" s="54">
        <v>8.44</v>
      </c>
      <c r="G951" s="55"/>
      <c r="H951" s="255" t="s">
        <v>51</v>
      </c>
      <c r="I951" s="255"/>
      <c r="J951" s="54">
        <v>37.729999999999997</v>
      </c>
    </row>
    <row r="952" spans="1:10" ht="18" customHeight="1" thickTop="1">
      <c r="A952" s="40" t="s">
        <v>1189</v>
      </c>
      <c r="B952" s="41" t="s">
        <v>16</v>
      </c>
      <c r="C952" s="40" t="s">
        <v>17</v>
      </c>
      <c r="D952" s="40" t="s">
        <v>6</v>
      </c>
      <c r="E952" s="253" t="s">
        <v>42</v>
      </c>
      <c r="F952" s="253"/>
      <c r="G952" s="42" t="s">
        <v>18</v>
      </c>
      <c r="H952" s="41" t="s">
        <v>19</v>
      </c>
      <c r="I952" s="41" t="s">
        <v>20</v>
      </c>
      <c r="J952" s="41" t="s">
        <v>7</v>
      </c>
    </row>
    <row r="953" spans="1:10" ht="27" customHeight="1">
      <c r="A953" s="69" t="s">
        <v>43</v>
      </c>
      <c r="B953" s="70" t="s">
        <v>1190</v>
      </c>
      <c r="C953" s="69" t="s">
        <v>26</v>
      </c>
      <c r="D953" s="69" t="s">
        <v>1191</v>
      </c>
      <c r="E953" s="250" t="s">
        <v>118</v>
      </c>
      <c r="F953" s="250"/>
      <c r="G953" s="71" t="s">
        <v>31</v>
      </c>
      <c r="H953" s="72">
        <v>1</v>
      </c>
      <c r="I953" s="73">
        <v>13.66</v>
      </c>
      <c r="J953" s="73">
        <v>13.66</v>
      </c>
    </row>
    <row r="954" spans="1:10" ht="27" customHeight="1">
      <c r="A954" s="28" t="s">
        <v>52</v>
      </c>
      <c r="B954" s="29" t="s">
        <v>119</v>
      </c>
      <c r="C954" s="28" t="s">
        <v>26</v>
      </c>
      <c r="D954" s="28" t="s">
        <v>120</v>
      </c>
      <c r="E954" s="254" t="s">
        <v>55</v>
      </c>
      <c r="F954" s="254"/>
      <c r="G954" s="30" t="s">
        <v>56</v>
      </c>
      <c r="H954" s="31">
        <v>0.16930000000000001</v>
      </c>
      <c r="I954" s="32">
        <v>18.98</v>
      </c>
      <c r="J954" s="32">
        <v>3.21</v>
      </c>
    </row>
    <row r="955" spans="1:10" ht="27" customHeight="1">
      <c r="A955" s="28" t="s">
        <v>52</v>
      </c>
      <c r="B955" s="29" t="s">
        <v>121</v>
      </c>
      <c r="C955" s="28" t="s">
        <v>26</v>
      </c>
      <c r="D955" s="28" t="s">
        <v>122</v>
      </c>
      <c r="E955" s="254" t="s">
        <v>55</v>
      </c>
      <c r="F955" s="254"/>
      <c r="G955" s="30" t="s">
        <v>56</v>
      </c>
      <c r="H955" s="31">
        <v>0.16930000000000001</v>
      </c>
      <c r="I955" s="32">
        <v>23.09</v>
      </c>
      <c r="J955" s="32">
        <v>3.9</v>
      </c>
    </row>
    <row r="956" spans="1:10" ht="21" customHeight="1">
      <c r="A956" s="21" t="s">
        <v>45</v>
      </c>
      <c r="B956" s="22" t="s">
        <v>541</v>
      </c>
      <c r="C956" s="21" t="s">
        <v>26</v>
      </c>
      <c r="D956" s="21" t="s">
        <v>542</v>
      </c>
      <c r="E956" s="257" t="s">
        <v>46</v>
      </c>
      <c r="F956" s="257"/>
      <c r="G956" s="23" t="s">
        <v>31</v>
      </c>
      <c r="H956" s="24">
        <v>1.4800000000000001E-2</v>
      </c>
      <c r="I956" s="25">
        <v>58.15</v>
      </c>
      <c r="J956" s="25">
        <v>0.86</v>
      </c>
    </row>
    <row r="957" spans="1:10" ht="21" customHeight="1">
      <c r="A957" s="21" t="s">
        <v>45</v>
      </c>
      <c r="B957" s="22" t="s">
        <v>1192</v>
      </c>
      <c r="C957" s="21" t="s">
        <v>26</v>
      </c>
      <c r="D957" s="21" t="s">
        <v>1193</v>
      </c>
      <c r="E957" s="257" t="s">
        <v>46</v>
      </c>
      <c r="F957" s="257"/>
      <c r="G957" s="23" t="s">
        <v>31</v>
      </c>
      <c r="H957" s="24">
        <v>1</v>
      </c>
      <c r="I957" s="25">
        <v>4.2</v>
      </c>
      <c r="J957" s="25">
        <v>4.2</v>
      </c>
    </row>
    <row r="958" spans="1:10" ht="21" customHeight="1">
      <c r="A958" s="21" t="s">
        <v>45</v>
      </c>
      <c r="B958" s="22" t="s">
        <v>543</v>
      </c>
      <c r="C958" s="21" t="s">
        <v>26</v>
      </c>
      <c r="D958" s="21" t="s">
        <v>544</v>
      </c>
      <c r="E958" s="257" t="s">
        <v>46</v>
      </c>
      <c r="F958" s="257"/>
      <c r="G958" s="23" t="s">
        <v>31</v>
      </c>
      <c r="H958" s="24">
        <v>2.2499999999999999E-2</v>
      </c>
      <c r="I958" s="25">
        <v>65.89</v>
      </c>
      <c r="J958" s="25">
        <v>1.48</v>
      </c>
    </row>
    <row r="959" spans="1:10" ht="21" customHeight="1">
      <c r="A959" s="21" t="s">
        <v>45</v>
      </c>
      <c r="B959" s="22" t="s">
        <v>539</v>
      </c>
      <c r="C959" s="21" t="s">
        <v>26</v>
      </c>
      <c r="D959" s="21" t="s">
        <v>540</v>
      </c>
      <c r="E959" s="257" t="s">
        <v>46</v>
      </c>
      <c r="F959" s="257"/>
      <c r="G959" s="23" t="s">
        <v>31</v>
      </c>
      <c r="H959" s="24">
        <v>1.0699999999999999E-2</v>
      </c>
      <c r="I959" s="25">
        <v>1.73</v>
      </c>
      <c r="J959" s="25">
        <v>0.01</v>
      </c>
    </row>
    <row r="960" spans="1:10" ht="27.6">
      <c r="A960" s="26"/>
      <c r="B960" s="26"/>
      <c r="C960" s="26"/>
      <c r="D960" s="26"/>
      <c r="E960" s="26" t="s">
        <v>47</v>
      </c>
      <c r="F960" s="27">
        <v>4.88</v>
      </c>
      <c r="G960" s="26" t="s">
        <v>48</v>
      </c>
      <c r="H960" s="27">
        <v>0</v>
      </c>
      <c r="I960" s="26" t="s">
        <v>49</v>
      </c>
      <c r="J960" s="27">
        <v>4.88</v>
      </c>
    </row>
    <row r="961" spans="1:10" ht="15" customHeight="1" thickBot="1">
      <c r="A961" s="55"/>
      <c r="B961" s="55"/>
      <c r="C961" s="55"/>
      <c r="D961" s="55"/>
      <c r="E961" s="55" t="s">
        <v>50</v>
      </c>
      <c r="F961" s="54">
        <v>3.93</v>
      </c>
      <c r="G961" s="55"/>
      <c r="H961" s="255" t="s">
        <v>51</v>
      </c>
      <c r="I961" s="255"/>
      <c r="J961" s="54">
        <v>17.59</v>
      </c>
    </row>
    <row r="962" spans="1:10" ht="18" customHeight="1" thickTop="1">
      <c r="A962" s="40" t="s">
        <v>1194</v>
      </c>
      <c r="B962" s="41" t="s">
        <v>16</v>
      </c>
      <c r="C962" s="40" t="s">
        <v>17</v>
      </c>
      <c r="D962" s="40" t="s">
        <v>6</v>
      </c>
      <c r="E962" s="253" t="s">
        <v>42</v>
      </c>
      <c r="F962" s="253"/>
      <c r="G962" s="42" t="s">
        <v>18</v>
      </c>
      <c r="H962" s="41" t="s">
        <v>19</v>
      </c>
      <c r="I962" s="41" t="s">
        <v>20</v>
      </c>
      <c r="J962" s="41" t="s">
        <v>7</v>
      </c>
    </row>
    <row r="963" spans="1:10" ht="27" customHeight="1">
      <c r="A963" s="69" t="s">
        <v>43</v>
      </c>
      <c r="B963" s="70" t="s">
        <v>1195</v>
      </c>
      <c r="C963" s="69" t="s">
        <v>26</v>
      </c>
      <c r="D963" s="69" t="s">
        <v>1196</v>
      </c>
      <c r="E963" s="250" t="s">
        <v>118</v>
      </c>
      <c r="F963" s="250"/>
      <c r="G963" s="71" t="s">
        <v>31</v>
      </c>
      <c r="H963" s="72">
        <v>1</v>
      </c>
      <c r="I963" s="73">
        <v>55.29</v>
      </c>
      <c r="J963" s="73">
        <v>55.29</v>
      </c>
    </row>
    <row r="964" spans="1:10" ht="27" customHeight="1">
      <c r="A964" s="28" t="s">
        <v>52</v>
      </c>
      <c r="B964" s="29" t="s">
        <v>119</v>
      </c>
      <c r="C964" s="28" t="s">
        <v>26</v>
      </c>
      <c r="D964" s="28" t="s">
        <v>120</v>
      </c>
      <c r="E964" s="254" t="s">
        <v>55</v>
      </c>
      <c r="F964" s="254"/>
      <c r="G964" s="30" t="s">
        <v>56</v>
      </c>
      <c r="H964" s="31">
        <v>0.28960000000000002</v>
      </c>
      <c r="I964" s="32">
        <v>18.98</v>
      </c>
      <c r="J964" s="32">
        <v>5.49</v>
      </c>
    </row>
    <row r="965" spans="1:10" ht="27" customHeight="1">
      <c r="A965" s="28" t="s">
        <v>52</v>
      </c>
      <c r="B965" s="29" t="s">
        <v>121</v>
      </c>
      <c r="C965" s="28" t="s">
        <v>26</v>
      </c>
      <c r="D965" s="28" t="s">
        <v>122</v>
      </c>
      <c r="E965" s="254" t="s">
        <v>55</v>
      </c>
      <c r="F965" s="254"/>
      <c r="G965" s="30" t="s">
        <v>56</v>
      </c>
      <c r="H965" s="31">
        <v>0.28960000000000002</v>
      </c>
      <c r="I965" s="32">
        <v>23.09</v>
      </c>
      <c r="J965" s="32">
        <v>6.68</v>
      </c>
    </row>
    <row r="966" spans="1:10" ht="21" customHeight="1">
      <c r="A966" s="21" t="s">
        <v>45</v>
      </c>
      <c r="B966" s="22" t="s">
        <v>811</v>
      </c>
      <c r="C966" s="21" t="s">
        <v>26</v>
      </c>
      <c r="D966" s="21" t="s">
        <v>812</v>
      </c>
      <c r="E966" s="257" t="s">
        <v>46</v>
      </c>
      <c r="F966" s="257"/>
      <c r="G966" s="23" t="s">
        <v>31</v>
      </c>
      <c r="H966" s="24">
        <v>3</v>
      </c>
      <c r="I966" s="25">
        <v>4.09</v>
      </c>
      <c r="J966" s="25">
        <v>12.27</v>
      </c>
    </row>
    <row r="967" spans="1:10" ht="27" customHeight="1">
      <c r="A967" s="21" t="s">
        <v>45</v>
      </c>
      <c r="B967" s="22" t="s">
        <v>702</v>
      </c>
      <c r="C967" s="21" t="s">
        <v>26</v>
      </c>
      <c r="D967" s="21" t="s">
        <v>703</v>
      </c>
      <c r="E967" s="257" t="s">
        <v>46</v>
      </c>
      <c r="F967" s="257"/>
      <c r="G967" s="23" t="s">
        <v>31</v>
      </c>
      <c r="H967" s="24">
        <v>1</v>
      </c>
      <c r="I967" s="25">
        <v>26.72</v>
      </c>
      <c r="J967" s="25">
        <v>26.72</v>
      </c>
    </row>
    <row r="968" spans="1:10" ht="27" customHeight="1">
      <c r="A968" s="21" t="s">
        <v>45</v>
      </c>
      <c r="B968" s="22" t="s">
        <v>796</v>
      </c>
      <c r="C968" s="21" t="s">
        <v>26</v>
      </c>
      <c r="D968" s="21" t="s">
        <v>797</v>
      </c>
      <c r="E968" s="257" t="s">
        <v>46</v>
      </c>
      <c r="F968" s="257"/>
      <c r="G968" s="23" t="s">
        <v>31</v>
      </c>
      <c r="H968" s="24">
        <v>0.17249999999999999</v>
      </c>
      <c r="I968" s="25">
        <v>23.99</v>
      </c>
      <c r="J968" s="25">
        <v>4.13</v>
      </c>
    </row>
    <row r="969" spans="1:10" ht="27.6">
      <c r="A969" s="26"/>
      <c r="B969" s="26"/>
      <c r="C969" s="26"/>
      <c r="D969" s="26"/>
      <c r="E969" s="26" t="s">
        <v>47</v>
      </c>
      <c r="F969" s="27">
        <v>8.34</v>
      </c>
      <c r="G969" s="26" t="s">
        <v>48</v>
      </c>
      <c r="H969" s="27">
        <v>0</v>
      </c>
      <c r="I969" s="26" t="s">
        <v>49</v>
      </c>
      <c r="J969" s="27">
        <v>8.34</v>
      </c>
    </row>
    <row r="970" spans="1:10" ht="15" customHeight="1" thickBot="1">
      <c r="A970" s="55"/>
      <c r="B970" s="55"/>
      <c r="C970" s="55"/>
      <c r="D970" s="55"/>
      <c r="E970" s="55" t="s">
        <v>50</v>
      </c>
      <c r="F970" s="54">
        <v>15.93</v>
      </c>
      <c r="G970" s="55"/>
      <c r="H970" s="255" t="s">
        <v>51</v>
      </c>
      <c r="I970" s="255"/>
      <c r="J970" s="54">
        <v>71.22</v>
      </c>
    </row>
    <row r="971" spans="1:10" ht="18" customHeight="1" thickTop="1">
      <c r="A971" s="40" t="s">
        <v>1629</v>
      </c>
      <c r="B971" s="41" t="s">
        <v>16</v>
      </c>
      <c r="C971" s="40" t="s">
        <v>17</v>
      </c>
      <c r="D971" s="40" t="s">
        <v>6</v>
      </c>
      <c r="E971" s="253" t="s">
        <v>42</v>
      </c>
      <c r="F971" s="253"/>
      <c r="G971" s="42" t="s">
        <v>18</v>
      </c>
      <c r="H971" s="41" t="s">
        <v>19</v>
      </c>
      <c r="I971" s="41" t="s">
        <v>20</v>
      </c>
      <c r="J971" s="41" t="s">
        <v>7</v>
      </c>
    </row>
    <row r="972" spans="1:10" ht="27" customHeight="1">
      <c r="A972" s="69" t="s">
        <v>43</v>
      </c>
      <c r="B972" s="70" t="s">
        <v>1195</v>
      </c>
      <c r="C972" s="69" t="s">
        <v>26</v>
      </c>
      <c r="D972" s="69" t="s">
        <v>1630</v>
      </c>
      <c r="E972" s="250" t="s">
        <v>118</v>
      </c>
      <c r="F972" s="250"/>
      <c r="G972" s="71" t="s">
        <v>31</v>
      </c>
      <c r="H972" s="72">
        <v>1</v>
      </c>
      <c r="I972" s="73">
        <v>55.29</v>
      </c>
      <c r="J972" s="73">
        <v>55.29</v>
      </c>
    </row>
    <row r="973" spans="1:10" ht="27" customHeight="1">
      <c r="A973" s="28" t="s">
        <v>52</v>
      </c>
      <c r="B973" s="29" t="s">
        <v>119</v>
      </c>
      <c r="C973" s="28" t="s">
        <v>26</v>
      </c>
      <c r="D973" s="28" t="s">
        <v>120</v>
      </c>
      <c r="E973" s="254" t="s">
        <v>55</v>
      </c>
      <c r="F973" s="254"/>
      <c r="G973" s="30" t="s">
        <v>56</v>
      </c>
      <c r="H973" s="31">
        <v>0.28960000000000002</v>
      </c>
      <c r="I973" s="32">
        <v>18.98</v>
      </c>
      <c r="J973" s="32">
        <v>5.49</v>
      </c>
    </row>
    <row r="974" spans="1:10" ht="27" customHeight="1">
      <c r="A974" s="28" t="s">
        <v>52</v>
      </c>
      <c r="B974" s="29" t="s">
        <v>121</v>
      </c>
      <c r="C974" s="28" t="s">
        <v>26</v>
      </c>
      <c r="D974" s="28" t="s">
        <v>122</v>
      </c>
      <c r="E974" s="254" t="s">
        <v>55</v>
      </c>
      <c r="F974" s="254"/>
      <c r="G974" s="30" t="s">
        <v>56</v>
      </c>
      <c r="H974" s="31">
        <v>0.28960000000000002</v>
      </c>
      <c r="I974" s="32">
        <v>23.09</v>
      </c>
      <c r="J974" s="32">
        <v>6.68</v>
      </c>
    </row>
    <row r="975" spans="1:10" ht="21" customHeight="1">
      <c r="A975" s="21" t="s">
        <v>45</v>
      </c>
      <c r="B975" s="22" t="s">
        <v>811</v>
      </c>
      <c r="C975" s="21" t="s">
        <v>26</v>
      </c>
      <c r="D975" s="21" t="s">
        <v>812</v>
      </c>
      <c r="E975" s="257" t="s">
        <v>46</v>
      </c>
      <c r="F975" s="257"/>
      <c r="G975" s="23" t="s">
        <v>31</v>
      </c>
      <c r="H975" s="24">
        <v>3</v>
      </c>
      <c r="I975" s="25">
        <v>4.09</v>
      </c>
      <c r="J975" s="25">
        <v>12.27</v>
      </c>
    </row>
    <row r="976" spans="1:10" ht="27" customHeight="1">
      <c r="A976" s="21" t="s">
        <v>45</v>
      </c>
      <c r="B976" s="22" t="s">
        <v>702</v>
      </c>
      <c r="C976" s="21" t="s">
        <v>26</v>
      </c>
      <c r="D976" s="21" t="s">
        <v>703</v>
      </c>
      <c r="E976" s="257" t="s">
        <v>46</v>
      </c>
      <c r="F976" s="257"/>
      <c r="G976" s="23" t="s">
        <v>31</v>
      </c>
      <c r="H976" s="24">
        <v>1</v>
      </c>
      <c r="I976" s="25">
        <v>26.72</v>
      </c>
      <c r="J976" s="25">
        <v>26.72</v>
      </c>
    </row>
    <row r="977" spans="1:10" ht="27" customHeight="1">
      <c r="A977" s="21" t="s">
        <v>45</v>
      </c>
      <c r="B977" s="22" t="s">
        <v>796</v>
      </c>
      <c r="C977" s="21" t="s">
        <v>26</v>
      </c>
      <c r="D977" s="21" t="s">
        <v>797</v>
      </c>
      <c r="E977" s="257" t="s">
        <v>46</v>
      </c>
      <c r="F977" s="257"/>
      <c r="G977" s="23" t="s">
        <v>31</v>
      </c>
      <c r="H977" s="24">
        <v>0.17249999999999999</v>
      </c>
      <c r="I977" s="25">
        <v>23.99</v>
      </c>
      <c r="J977" s="25">
        <v>4.13</v>
      </c>
    </row>
    <row r="978" spans="1:10" ht="27.6">
      <c r="A978" s="26"/>
      <c r="B978" s="26"/>
      <c r="C978" s="26"/>
      <c r="D978" s="26"/>
      <c r="E978" s="26" t="s">
        <v>47</v>
      </c>
      <c r="F978" s="27">
        <v>8.34</v>
      </c>
      <c r="G978" s="26" t="s">
        <v>48</v>
      </c>
      <c r="H978" s="27">
        <v>0</v>
      </c>
      <c r="I978" s="26" t="s">
        <v>49</v>
      </c>
      <c r="J978" s="27">
        <v>8.34</v>
      </c>
    </row>
    <row r="979" spans="1:10" ht="15" customHeight="1" thickBot="1">
      <c r="A979" s="55"/>
      <c r="B979" s="55"/>
      <c r="C979" s="55"/>
      <c r="D979" s="55"/>
      <c r="E979" s="55" t="s">
        <v>50</v>
      </c>
      <c r="F979" s="54">
        <v>15.93</v>
      </c>
      <c r="G979" s="55"/>
      <c r="H979" s="255" t="s">
        <v>51</v>
      </c>
      <c r="I979" s="255"/>
      <c r="J979" s="54">
        <v>71.22</v>
      </c>
    </row>
    <row r="980" spans="1:10" ht="18" customHeight="1" thickTop="1">
      <c r="A980" s="40" t="s">
        <v>1197</v>
      </c>
      <c r="B980" s="41" t="s">
        <v>16</v>
      </c>
      <c r="C980" s="40" t="s">
        <v>17</v>
      </c>
      <c r="D980" s="40" t="s">
        <v>6</v>
      </c>
      <c r="E980" s="253" t="s">
        <v>42</v>
      </c>
      <c r="F980" s="253"/>
      <c r="G980" s="42" t="s">
        <v>18</v>
      </c>
      <c r="H980" s="41" t="s">
        <v>19</v>
      </c>
      <c r="I980" s="41" t="s">
        <v>20</v>
      </c>
      <c r="J980" s="41" t="s">
        <v>7</v>
      </c>
    </row>
    <row r="981" spans="1:10" ht="27" customHeight="1">
      <c r="A981" s="69" t="s">
        <v>43</v>
      </c>
      <c r="B981" s="70" t="s">
        <v>1198</v>
      </c>
      <c r="C981" s="69" t="s">
        <v>26</v>
      </c>
      <c r="D981" s="69" t="s">
        <v>1199</v>
      </c>
      <c r="E981" s="260" t="s">
        <v>118</v>
      </c>
      <c r="F981" s="261"/>
      <c r="G981" s="71" t="s">
        <v>31</v>
      </c>
      <c r="H981" s="72">
        <v>1</v>
      </c>
      <c r="I981" s="73">
        <v>48.17</v>
      </c>
      <c r="J981" s="73">
        <v>48.17</v>
      </c>
    </row>
    <row r="982" spans="1:10" ht="27" customHeight="1">
      <c r="A982" s="28" t="s">
        <v>52</v>
      </c>
      <c r="B982" s="29" t="s">
        <v>119</v>
      </c>
      <c r="C982" s="28" t="s">
        <v>26</v>
      </c>
      <c r="D982" s="28" t="s">
        <v>120</v>
      </c>
      <c r="E982" s="262" t="s">
        <v>55</v>
      </c>
      <c r="F982" s="263"/>
      <c r="G982" s="30" t="s">
        <v>56</v>
      </c>
      <c r="H982" s="31">
        <v>0.3987</v>
      </c>
      <c r="I982" s="32">
        <v>18.98</v>
      </c>
      <c r="J982" s="32">
        <v>7.56</v>
      </c>
    </row>
    <row r="983" spans="1:10" ht="27" customHeight="1">
      <c r="A983" s="28" t="s">
        <v>52</v>
      </c>
      <c r="B983" s="29" t="s">
        <v>121</v>
      </c>
      <c r="C983" s="28" t="s">
        <v>26</v>
      </c>
      <c r="D983" s="28" t="s">
        <v>122</v>
      </c>
      <c r="E983" s="262" t="s">
        <v>55</v>
      </c>
      <c r="F983" s="263"/>
      <c r="G983" s="30" t="s">
        <v>56</v>
      </c>
      <c r="H983" s="31">
        <v>0.3987</v>
      </c>
      <c r="I983" s="32">
        <v>23.09</v>
      </c>
      <c r="J983" s="32">
        <v>9.1999999999999993</v>
      </c>
    </row>
    <row r="984" spans="1:10" ht="21" customHeight="1">
      <c r="A984" s="21" t="s">
        <v>45</v>
      </c>
      <c r="B984" s="22" t="s">
        <v>541</v>
      </c>
      <c r="C984" s="21" t="s">
        <v>26</v>
      </c>
      <c r="D984" s="21" t="s">
        <v>542</v>
      </c>
      <c r="E984" s="264" t="s">
        <v>46</v>
      </c>
      <c r="F984" s="265"/>
      <c r="G984" s="23" t="s">
        <v>31</v>
      </c>
      <c r="H984" s="24">
        <v>2.92E-2</v>
      </c>
      <c r="I984" s="25">
        <v>58.15</v>
      </c>
      <c r="J984" s="25">
        <v>1.69</v>
      </c>
    </row>
    <row r="985" spans="1:10" ht="21" customHeight="1">
      <c r="A985" s="21" t="s">
        <v>45</v>
      </c>
      <c r="B985" s="22" t="s">
        <v>1200</v>
      </c>
      <c r="C985" s="21" t="s">
        <v>26</v>
      </c>
      <c r="D985" s="21" t="s">
        <v>1201</v>
      </c>
      <c r="E985" s="264" t="s">
        <v>46</v>
      </c>
      <c r="F985" s="265"/>
      <c r="G985" s="23" t="s">
        <v>31</v>
      </c>
      <c r="H985" s="24">
        <v>1</v>
      </c>
      <c r="I985" s="25">
        <v>26.81</v>
      </c>
      <c r="J985" s="25">
        <v>26.81</v>
      </c>
    </row>
    <row r="986" spans="1:10" ht="21" customHeight="1">
      <c r="A986" s="21" t="s">
        <v>45</v>
      </c>
      <c r="B986" s="22" t="s">
        <v>543</v>
      </c>
      <c r="C986" s="21" t="s">
        <v>26</v>
      </c>
      <c r="D986" s="21" t="s">
        <v>544</v>
      </c>
      <c r="E986" s="264" t="s">
        <v>46</v>
      </c>
      <c r="F986" s="265"/>
      <c r="G986" s="23" t="s">
        <v>31</v>
      </c>
      <c r="H986" s="24">
        <v>4.3999999999999997E-2</v>
      </c>
      <c r="I986" s="25">
        <v>65.89</v>
      </c>
      <c r="J986" s="25">
        <v>2.89</v>
      </c>
    </row>
    <row r="987" spans="1:10" ht="21" customHeight="1">
      <c r="A987" s="21" t="s">
        <v>45</v>
      </c>
      <c r="B987" s="22" t="s">
        <v>539</v>
      </c>
      <c r="C987" s="21" t="s">
        <v>26</v>
      </c>
      <c r="D987" s="21" t="s">
        <v>540</v>
      </c>
      <c r="E987" s="264" t="s">
        <v>46</v>
      </c>
      <c r="F987" s="265"/>
      <c r="G987" s="23" t="s">
        <v>31</v>
      </c>
      <c r="H987" s="24">
        <v>1.54E-2</v>
      </c>
      <c r="I987" s="25">
        <v>1.73</v>
      </c>
      <c r="J987" s="25">
        <v>0.02</v>
      </c>
    </row>
    <row r="988" spans="1:10" ht="27.6">
      <c r="A988" s="26"/>
      <c r="B988" s="26"/>
      <c r="C988" s="26"/>
      <c r="D988" s="26"/>
      <c r="E988" s="26" t="s">
        <v>47</v>
      </c>
      <c r="F988" s="27">
        <v>11.49</v>
      </c>
      <c r="G988" s="26" t="s">
        <v>48</v>
      </c>
      <c r="H988" s="27">
        <v>0</v>
      </c>
      <c r="I988" s="26" t="s">
        <v>49</v>
      </c>
      <c r="J988" s="27">
        <v>11.49</v>
      </c>
    </row>
    <row r="989" spans="1:10" ht="15" customHeight="1" thickBot="1">
      <c r="A989" s="55"/>
      <c r="B989" s="55"/>
      <c r="C989" s="55"/>
      <c r="D989" s="55"/>
      <c r="E989" s="55" t="s">
        <v>50</v>
      </c>
      <c r="F989" s="54">
        <v>13.88</v>
      </c>
      <c r="G989" s="55"/>
      <c r="H989" s="255" t="s">
        <v>51</v>
      </c>
      <c r="I989" s="255"/>
      <c r="J989" s="54">
        <v>62.050000000000004</v>
      </c>
    </row>
    <row r="990" spans="1:10" ht="18" customHeight="1" thickTop="1">
      <c r="A990" s="40" t="s">
        <v>1202</v>
      </c>
      <c r="B990" s="41" t="s">
        <v>16</v>
      </c>
      <c r="C990" s="40" t="s">
        <v>17</v>
      </c>
      <c r="D990" s="40" t="s">
        <v>6</v>
      </c>
      <c r="E990" s="253" t="s">
        <v>42</v>
      </c>
      <c r="F990" s="253"/>
      <c r="G990" s="42" t="s">
        <v>18</v>
      </c>
      <c r="H990" s="41" t="s">
        <v>19</v>
      </c>
      <c r="I990" s="41" t="s">
        <v>20</v>
      </c>
      <c r="J990" s="41" t="s">
        <v>7</v>
      </c>
    </row>
    <row r="991" spans="1:10" ht="27" customHeight="1">
      <c r="A991" s="69" t="s">
        <v>43</v>
      </c>
      <c r="B991" s="70" t="s">
        <v>686</v>
      </c>
      <c r="C991" s="69" t="s">
        <v>26</v>
      </c>
      <c r="D991" s="69" t="s">
        <v>1203</v>
      </c>
      <c r="E991" s="250" t="s">
        <v>118</v>
      </c>
      <c r="F991" s="250"/>
      <c r="G991" s="71" t="s">
        <v>31</v>
      </c>
      <c r="H991" s="72">
        <v>1</v>
      </c>
      <c r="I991" s="73">
        <v>21.209999999999997</v>
      </c>
      <c r="J991" s="73">
        <v>21.21</v>
      </c>
    </row>
    <row r="992" spans="1:10" ht="27" customHeight="1">
      <c r="A992" s="28" t="s">
        <v>52</v>
      </c>
      <c r="B992" s="29" t="s">
        <v>119</v>
      </c>
      <c r="C992" s="28" t="s">
        <v>26</v>
      </c>
      <c r="D992" s="28" t="s">
        <v>120</v>
      </c>
      <c r="E992" s="254" t="s">
        <v>55</v>
      </c>
      <c r="F992" s="254"/>
      <c r="G992" s="30" t="s">
        <v>56</v>
      </c>
      <c r="H992" s="31">
        <v>0.16520000000000001</v>
      </c>
      <c r="I992" s="32">
        <v>18.98</v>
      </c>
      <c r="J992" s="32">
        <v>3.13</v>
      </c>
    </row>
    <row r="993" spans="1:10" ht="27" customHeight="1">
      <c r="A993" s="28" t="s">
        <v>52</v>
      </c>
      <c r="B993" s="29" t="s">
        <v>121</v>
      </c>
      <c r="C993" s="28" t="s">
        <v>26</v>
      </c>
      <c r="D993" s="28" t="s">
        <v>122</v>
      </c>
      <c r="E993" s="254" t="s">
        <v>55</v>
      </c>
      <c r="F993" s="254"/>
      <c r="G993" s="30" t="s">
        <v>56</v>
      </c>
      <c r="H993" s="31">
        <v>0.16520000000000001</v>
      </c>
      <c r="I993" s="32">
        <v>23.09</v>
      </c>
      <c r="J993" s="32">
        <v>3.81</v>
      </c>
    </row>
    <row r="994" spans="1:10" ht="21" customHeight="1">
      <c r="A994" s="21" t="s">
        <v>45</v>
      </c>
      <c r="B994" s="22" t="s">
        <v>541</v>
      </c>
      <c r="C994" s="21" t="s">
        <v>26</v>
      </c>
      <c r="D994" s="21" t="s">
        <v>542</v>
      </c>
      <c r="E994" s="257" t="s">
        <v>46</v>
      </c>
      <c r="F994" s="257"/>
      <c r="G994" s="23" t="s">
        <v>31</v>
      </c>
      <c r="H994" s="24">
        <v>4.8999999999999998E-3</v>
      </c>
      <c r="I994" s="25">
        <v>58.15</v>
      </c>
      <c r="J994" s="25">
        <v>0.28000000000000003</v>
      </c>
    </row>
    <row r="995" spans="1:10" ht="21" customHeight="1">
      <c r="A995" s="21" t="s">
        <v>45</v>
      </c>
      <c r="B995" s="22" t="s">
        <v>1204</v>
      </c>
      <c r="C995" s="21" t="s">
        <v>26</v>
      </c>
      <c r="D995" s="21" t="s">
        <v>1205</v>
      </c>
      <c r="E995" s="257" t="s">
        <v>46</v>
      </c>
      <c r="F995" s="257"/>
      <c r="G995" s="23" t="s">
        <v>31</v>
      </c>
      <c r="H995" s="24">
        <v>1</v>
      </c>
      <c r="I995" s="25">
        <v>13.44</v>
      </c>
      <c r="J995" s="25">
        <v>13.44</v>
      </c>
    </row>
    <row r="996" spans="1:10" ht="21" customHeight="1">
      <c r="A996" s="21" t="s">
        <v>45</v>
      </c>
      <c r="B996" s="22" t="s">
        <v>543</v>
      </c>
      <c r="C996" s="21" t="s">
        <v>26</v>
      </c>
      <c r="D996" s="21" t="s">
        <v>544</v>
      </c>
      <c r="E996" s="257" t="s">
        <v>46</v>
      </c>
      <c r="F996" s="257"/>
      <c r="G996" s="23" t="s">
        <v>31</v>
      </c>
      <c r="H996" s="24">
        <v>7.4999999999999997E-3</v>
      </c>
      <c r="I996" s="25">
        <v>65.89</v>
      </c>
      <c r="J996" s="25">
        <v>0.49</v>
      </c>
    </row>
    <row r="997" spans="1:10" ht="21" customHeight="1">
      <c r="A997" s="21" t="s">
        <v>45</v>
      </c>
      <c r="B997" s="22" t="s">
        <v>539</v>
      </c>
      <c r="C997" s="21" t="s">
        <v>26</v>
      </c>
      <c r="D997" s="21" t="s">
        <v>540</v>
      </c>
      <c r="E997" s="257" t="s">
        <v>46</v>
      </c>
      <c r="F997" s="257"/>
      <c r="G997" s="23" t="s">
        <v>31</v>
      </c>
      <c r="H997" s="24">
        <v>3.5999999999999997E-2</v>
      </c>
      <c r="I997" s="25">
        <v>1.73</v>
      </c>
      <c r="J997" s="25">
        <v>0.06</v>
      </c>
    </row>
    <row r="998" spans="1:10" ht="27.6">
      <c r="A998" s="26"/>
      <c r="B998" s="26"/>
      <c r="C998" s="26"/>
      <c r="D998" s="26"/>
      <c r="E998" s="26" t="s">
        <v>47</v>
      </c>
      <c r="F998" s="27">
        <v>4.76</v>
      </c>
      <c r="G998" s="26" t="s">
        <v>48</v>
      </c>
      <c r="H998" s="27">
        <v>0</v>
      </c>
      <c r="I998" s="26" t="s">
        <v>49</v>
      </c>
      <c r="J998" s="27">
        <v>4.76</v>
      </c>
    </row>
    <row r="999" spans="1:10" ht="15" customHeight="1" thickBot="1">
      <c r="A999" s="55"/>
      <c r="B999" s="55"/>
      <c r="C999" s="55"/>
      <c r="D999" s="55"/>
      <c r="E999" s="55" t="s">
        <v>50</v>
      </c>
      <c r="F999" s="54">
        <v>6.11</v>
      </c>
      <c r="G999" s="55"/>
      <c r="H999" s="255" t="s">
        <v>51</v>
      </c>
      <c r="I999" s="255"/>
      <c r="J999" s="54">
        <v>27.32</v>
      </c>
    </row>
    <row r="1000" spans="1:10" ht="18" customHeight="1" thickTop="1">
      <c r="A1000" s="40" t="s">
        <v>1206</v>
      </c>
      <c r="B1000" s="41" t="s">
        <v>16</v>
      </c>
      <c r="C1000" s="40" t="s">
        <v>17</v>
      </c>
      <c r="D1000" s="40" t="s">
        <v>6</v>
      </c>
      <c r="E1000" s="253" t="s">
        <v>42</v>
      </c>
      <c r="F1000" s="253"/>
      <c r="G1000" s="42" t="s">
        <v>18</v>
      </c>
      <c r="H1000" s="41" t="s">
        <v>19</v>
      </c>
      <c r="I1000" s="41" t="s">
        <v>20</v>
      </c>
      <c r="J1000" s="41" t="s">
        <v>7</v>
      </c>
    </row>
    <row r="1001" spans="1:10" ht="27" customHeight="1">
      <c r="A1001" s="69" t="s">
        <v>43</v>
      </c>
      <c r="B1001" s="70" t="s">
        <v>800</v>
      </c>
      <c r="C1001" s="69" t="s">
        <v>26</v>
      </c>
      <c r="D1001" s="69" t="s">
        <v>1207</v>
      </c>
      <c r="E1001" s="250" t="s">
        <v>118</v>
      </c>
      <c r="F1001" s="250"/>
      <c r="G1001" s="71" t="s">
        <v>31</v>
      </c>
      <c r="H1001" s="72">
        <v>1</v>
      </c>
      <c r="I1001" s="73">
        <v>206.82</v>
      </c>
      <c r="J1001" s="73">
        <v>206.82</v>
      </c>
    </row>
    <row r="1002" spans="1:10" ht="27" customHeight="1">
      <c r="A1002" s="28" t="s">
        <v>52</v>
      </c>
      <c r="B1002" s="29" t="s">
        <v>119</v>
      </c>
      <c r="C1002" s="28" t="s">
        <v>26</v>
      </c>
      <c r="D1002" s="28" t="s">
        <v>120</v>
      </c>
      <c r="E1002" s="254" t="s">
        <v>55</v>
      </c>
      <c r="F1002" s="254"/>
      <c r="G1002" s="30" t="s">
        <v>56</v>
      </c>
      <c r="H1002" s="31">
        <v>1</v>
      </c>
      <c r="I1002" s="32">
        <v>18.98</v>
      </c>
      <c r="J1002" s="32">
        <v>18.98</v>
      </c>
    </row>
    <row r="1003" spans="1:10" ht="27" customHeight="1">
      <c r="A1003" s="28" t="s">
        <v>52</v>
      </c>
      <c r="B1003" s="29" t="s">
        <v>121</v>
      </c>
      <c r="C1003" s="28" t="s">
        <v>26</v>
      </c>
      <c r="D1003" s="28" t="s">
        <v>122</v>
      </c>
      <c r="E1003" s="254" t="s">
        <v>55</v>
      </c>
      <c r="F1003" s="254"/>
      <c r="G1003" s="30" t="s">
        <v>56</v>
      </c>
      <c r="H1003" s="31">
        <v>1</v>
      </c>
      <c r="I1003" s="32">
        <v>23.09</v>
      </c>
      <c r="J1003" s="32">
        <v>23.09</v>
      </c>
    </row>
    <row r="1004" spans="1:10" ht="27" customHeight="1">
      <c r="A1004" s="28" t="s">
        <v>52</v>
      </c>
      <c r="B1004" s="29" t="s">
        <v>57</v>
      </c>
      <c r="C1004" s="28" t="s">
        <v>26</v>
      </c>
      <c r="D1004" s="28" t="s">
        <v>58</v>
      </c>
      <c r="E1004" s="254" t="s">
        <v>55</v>
      </c>
      <c r="F1004" s="254"/>
      <c r="G1004" s="30" t="s">
        <v>56</v>
      </c>
      <c r="H1004" s="31">
        <v>1.5</v>
      </c>
      <c r="I1004" s="32">
        <v>23.83</v>
      </c>
      <c r="J1004" s="32">
        <v>35.74</v>
      </c>
    </row>
    <row r="1005" spans="1:10" ht="27" customHeight="1">
      <c r="A1005" s="28" t="s">
        <v>52</v>
      </c>
      <c r="B1005" s="29" t="s">
        <v>53</v>
      </c>
      <c r="C1005" s="28" t="s">
        <v>26</v>
      </c>
      <c r="D1005" s="28" t="s">
        <v>54</v>
      </c>
      <c r="E1005" s="254" t="s">
        <v>55</v>
      </c>
      <c r="F1005" s="254"/>
      <c r="G1005" s="30" t="s">
        <v>56</v>
      </c>
      <c r="H1005" s="31">
        <v>1.5</v>
      </c>
      <c r="I1005" s="32">
        <v>19.11</v>
      </c>
      <c r="J1005" s="32">
        <v>28.66</v>
      </c>
    </row>
    <row r="1006" spans="1:10" ht="21" customHeight="1">
      <c r="A1006" s="21" t="s">
        <v>45</v>
      </c>
      <c r="B1006" s="22" t="s">
        <v>762</v>
      </c>
      <c r="C1006" s="21" t="s">
        <v>26</v>
      </c>
      <c r="D1006" s="21" t="s">
        <v>763</v>
      </c>
      <c r="E1006" s="257" t="s">
        <v>46</v>
      </c>
      <c r="F1006" s="257"/>
      <c r="G1006" s="23" t="s">
        <v>28</v>
      </c>
      <c r="H1006" s="24">
        <v>2E-3</v>
      </c>
      <c r="I1006" s="25">
        <v>89.51</v>
      </c>
      <c r="J1006" s="25">
        <v>0.17</v>
      </c>
    </row>
    <row r="1007" spans="1:10" ht="21" customHeight="1">
      <c r="A1007" s="21" t="s">
        <v>45</v>
      </c>
      <c r="B1007" s="22" t="s">
        <v>91</v>
      </c>
      <c r="C1007" s="21" t="s">
        <v>26</v>
      </c>
      <c r="D1007" s="21" t="s">
        <v>92</v>
      </c>
      <c r="E1007" s="257" t="s">
        <v>46</v>
      </c>
      <c r="F1007" s="257"/>
      <c r="G1007" s="23" t="s">
        <v>59</v>
      </c>
      <c r="H1007" s="24">
        <v>2</v>
      </c>
      <c r="I1007" s="25">
        <v>1.25</v>
      </c>
      <c r="J1007" s="25">
        <v>2.5</v>
      </c>
    </row>
    <row r="1008" spans="1:10" ht="27" customHeight="1">
      <c r="A1008" s="21" t="s">
        <v>45</v>
      </c>
      <c r="B1008" s="22" t="s">
        <v>801</v>
      </c>
      <c r="C1008" s="21" t="s">
        <v>26</v>
      </c>
      <c r="D1008" s="21" t="s">
        <v>802</v>
      </c>
      <c r="E1008" s="257" t="s">
        <v>46</v>
      </c>
      <c r="F1008" s="257"/>
      <c r="G1008" s="23" t="s">
        <v>31</v>
      </c>
      <c r="H1008" s="24">
        <v>1</v>
      </c>
      <c r="I1008" s="25">
        <v>97.68</v>
      </c>
      <c r="J1008" s="25">
        <v>97.68</v>
      </c>
    </row>
    <row r="1009" spans="1:10" ht="27.6">
      <c r="A1009" s="26"/>
      <c r="B1009" s="26"/>
      <c r="C1009" s="26"/>
      <c r="D1009" s="26"/>
      <c r="E1009" s="26" t="s">
        <v>47</v>
      </c>
      <c r="F1009" s="27">
        <v>71.59</v>
      </c>
      <c r="G1009" s="26" t="s">
        <v>48</v>
      </c>
      <c r="H1009" s="27">
        <v>0</v>
      </c>
      <c r="I1009" s="26" t="s">
        <v>49</v>
      </c>
      <c r="J1009" s="27">
        <v>71.59</v>
      </c>
    </row>
    <row r="1010" spans="1:10" ht="15" customHeight="1" thickBot="1">
      <c r="A1010" s="55"/>
      <c r="B1010" s="55"/>
      <c r="C1010" s="55"/>
      <c r="D1010" s="55"/>
      <c r="E1010" s="55" t="s">
        <v>50</v>
      </c>
      <c r="F1010" s="54">
        <v>59.6</v>
      </c>
      <c r="G1010" s="55"/>
      <c r="H1010" s="255" t="s">
        <v>51</v>
      </c>
      <c r="I1010" s="255"/>
      <c r="J1010" s="54">
        <v>266.42</v>
      </c>
    </row>
    <row r="1011" spans="1:10" ht="18" customHeight="1" thickTop="1">
      <c r="A1011" s="40" t="s">
        <v>1208</v>
      </c>
      <c r="B1011" s="41" t="s">
        <v>16</v>
      </c>
      <c r="C1011" s="40" t="s">
        <v>17</v>
      </c>
      <c r="D1011" s="40" t="s">
        <v>6</v>
      </c>
      <c r="E1011" s="253" t="s">
        <v>42</v>
      </c>
      <c r="F1011" s="253"/>
      <c r="G1011" s="42" t="s">
        <v>18</v>
      </c>
      <c r="H1011" s="41" t="s">
        <v>19</v>
      </c>
      <c r="I1011" s="41" t="s">
        <v>20</v>
      </c>
      <c r="J1011" s="41" t="s">
        <v>7</v>
      </c>
    </row>
    <row r="1012" spans="1:10" ht="27" customHeight="1">
      <c r="A1012" s="69" t="s">
        <v>43</v>
      </c>
      <c r="B1012" s="70" t="s">
        <v>1209</v>
      </c>
      <c r="C1012" s="69" t="s">
        <v>26</v>
      </c>
      <c r="D1012" s="69" t="s">
        <v>1210</v>
      </c>
      <c r="E1012" s="250" t="s">
        <v>118</v>
      </c>
      <c r="F1012" s="250"/>
      <c r="G1012" s="71" t="s">
        <v>31</v>
      </c>
      <c r="H1012" s="72">
        <v>1</v>
      </c>
      <c r="I1012" s="73">
        <v>437.56</v>
      </c>
      <c r="J1012" s="73">
        <v>437.56</v>
      </c>
    </row>
    <row r="1013" spans="1:10" ht="27" customHeight="1">
      <c r="A1013" s="28" t="s">
        <v>52</v>
      </c>
      <c r="B1013" s="29" t="s">
        <v>869</v>
      </c>
      <c r="C1013" s="28" t="s">
        <v>26</v>
      </c>
      <c r="D1013" s="28" t="s">
        <v>870</v>
      </c>
      <c r="E1013" s="254" t="s">
        <v>86</v>
      </c>
      <c r="F1013" s="254"/>
      <c r="G1013" s="30" t="s">
        <v>28</v>
      </c>
      <c r="H1013" s="31">
        <v>1.41E-2</v>
      </c>
      <c r="I1013" s="32">
        <v>208.46</v>
      </c>
      <c r="J1013" s="32">
        <v>2.93</v>
      </c>
    </row>
    <row r="1014" spans="1:10" ht="27" customHeight="1">
      <c r="A1014" s="28" t="s">
        <v>52</v>
      </c>
      <c r="B1014" s="29" t="s">
        <v>57</v>
      </c>
      <c r="C1014" s="28" t="s">
        <v>26</v>
      </c>
      <c r="D1014" s="28" t="s">
        <v>58</v>
      </c>
      <c r="E1014" s="254" t="s">
        <v>55</v>
      </c>
      <c r="F1014" s="254"/>
      <c r="G1014" s="30" t="s">
        <v>56</v>
      </c>
      <c r="H1014" s="31">
        <v>0.28399999999999997</v>
      </c>
      <c r="I1014" s="32">
        <v>23.83</v>
      </c>
      <c r="J1014" s="32">
        <v>6.76</v>
      </c>
    </row>
    <row r="1015" spans="1:10" ht="27" customHeight="1">
      <c r="A1015" s="28" t="s">
        <v>52</v>
      </c>
      <c r="B1015" s="29" t="s">
        <v>53</v>
      </c>
      <c r="C1015" s="28" t="s">
        <v>26</v>
      </c>
      <c r="D1015" s="28" t="s">
        <v>54</v>
      </c>
      <c r="E1015" s="254" t="s">
        <v>55</v>
      </c>
      <c r="F1015" s="254"/>
      <c r="G1015" s="30" t="s">
        <v>56</v>
      </c>
      <c r="H1015" s="31">
        <v>0.22309999999999999</v>
      </c>
      <c r="I1015" s="32">
        <v>19.11</v>
      </c>
      <c r="J1015" s="32">
        <v>4.26</v>
      </c>
    </row>
    <row r="1016" spans="1:10" ht="27" customHeight="1">
      <c r="A1016" s="21" t="s">
        <v>45</v>
      </c>
      <c r="B1016" s="22" t="s">
        <v>1211</v>
      </c>
      <c r="C1016" s="21" t="s">
        <v>26</v>
      </c>
      <c r="D1016" s="21" t="s">
        <v>1212</v>
      </c>
      <c r="E1016" s="257" t="s">
        <v>46</v>
      </c>
      <c r="F1016" s="257"/>
      <c r="G1016" s="23" t="s">
        <v>31</v>
      </c>
      <c r="H1016" s="24">
        <v>1</v>
      </c>
      <c r="I1016" s="25">
        <v>423.61</v>
      </c>
      <c r="J1016" s="25">
        <v>423.61</v>
      </c>
    </row>
    <row r="1017" spans="1:10" ht="27.6">
      <c r="A1017" s="26"/>
      <c r="B1017" s="26"/>
      <c r="C1017" s="26"/>
      <c r="D1017" s="26"/>
      <c r="E1017" s="26" t="s">
        <v>47</v>
      </c>
      <c r="F1017" s="27">
        <v>8.3699999999999992</v>
      </c>
      <c r="G1017" s="26" t="s">
        <v>48</v>
      </c>
      <c r="H1017" s="27">
        <v>0</v>
      </c>
      <c r="I1017" s="26" t="s">
        <v>49</v>
      </c>
      <c r="J1017" s="27">
        <v>8.3699999999999992</v>
      </c>
    </row>
    <row r="1018" spans="1:10" ht="15" customHeight="1" thickBot="1">
      <c r="A1018" s="55"/>
      <c r="B1018" s="55"/>
      <c r="C1018" s="55"/>
      <c r="D1018" s="55"/>
      <c r="E1018" s="55" t="s">
        <v>50</v>
      </c>
      <c r="F1018" s="54">
        <v>126.1</v>
      </c>
      <c r="G1018" s="55"/>
      <c r="H1018" s="255" t="s">
        <v>51</v>
      </c>
      <c r="I1018" s="255"/>
      <c r="J1018" s="54">
        <v>563.66</v>
      </c>
    </row>
    <row r="1019" spans="1:10" ht="18" customHeight="1" thickTop="1">
      <c r="A1019" s="40" t="s">
        <v>1213</v>
      </c>
      <c r="B1019" s="41" t="s">
        <v>16</v>
      </c>
      <c r="C1019" s="40" t="s">
        <v>17</v>
      </c>
      <c r="D1019" s="40" t="s">
        <v>6</v>
      </c>
      <c r="E1019" s="253" t="s">
        <v>42</v>
      </c>
      <c r="F1019" s="253"/>
      <c r="G1019" s="42" t="s">
        <v>18</v>
      </c>
      <c r="H1019" s="41" t="s">
        <v>19</v>
      </c>
      <c r="I1019" s="41" t="s">
        <v>20</v>
      </c>
      <c r="J1019" s="41" t="s">
        <v>7</v>
      </c>
    </row>
    <row r="1020" spans="1:10" ht="27" customHeight="1">
      <c r="A1020" s="69" t="s">
        <v>43</v>
      </c>
      <c r="B1020" s="70" t="s">
        <v>1214</v>
      </c>
      <c r="C1020" s="69" t="s">
        <v>26</v>
      </c>
      <c r="D1020" s="69" t="s">
        <v>1215</v>
      </c>
      <c r="E1020" s="250" t="s">
        <v>118</v>
      </c>
      <c r="F1020" s="250"/>
      <c r="G1020" s="71" t="s">
        <v>31</v>
      </c>
      <c r="H1020" s="72">
        <v>1</v>
      </c>
      <c r="I1020" s="73">
        <v>4711</v>
      </c>
      <c r="J1020" s="73">
        <v>4711</v>
      </c>
    </row>
    <row r="1021" spans="1:10" ht="27" customHeight="1">
      <c r="A1021" s="28" t="s">
        <v>52</v>
      </c>
      <c r="B1021" s="29" t="s">
        <v>1216</v>
      </c>
      <c r="C1021" s="28" t="s">
        <v>26</v>
      </c>
      <c r="D1021" s="28" t="s">
        <v>1217</v>
      </c>
      <c r="E1021" s="254" t="s">
        <v>55</v>
      </c>
      <c r="F1021" s="254"/>
      <c r="G1021" s="30" t="s">
        <v>28</v>
      </c>
      <c r="H1021" s="31">
        <v>0.39760000000000001</v>
      </c>
      <c r="I1021" s="32">
        <v>942.86</v>
      </c>
      <c r="J1021" s="32">
        <v>374.88</v>
      </c>
    </row>
    <row r="1022" spans="1:10" ht="27" customHeight="1">
      <c r="A1022" s="28" t="s">
        <v>52</v>
      </c>
      <c r="B1022" s="29" t="s">
        <v>1218</v>
      </c>
      <c r="C1022" s="28" t="s">
        <v>26</v>
      </c>
      <c r="D1022" s="28" t="s">
        <v>1219</v>
      </c>
      <c r="E1022" s="254" t="s">
        <v>86</v>
      </c>
      <c r="F1022" s="254"/>
      <c r="G1022" s="30" t="s">
        <v>28</v>
      </c>
      <c r="H1022" s="31">
        <v>0.42899999999999999</v>
      </c>
      <c r="I1022" s="32">
        <v>150.84</v>
      </c>
      <c r="J1022" s="32">
        <v>64.709999999999994</v>
      </c>
    </row>
    <row r="1023" spans="1:10" ht="54" customHeight="1">
      <c r="A1023" s="28" t="s">
        <v>52</v>
      </c>
      <c r="B1023" s="29" t="s">
        <v>1220</v>
      </c>
      <c r="C1023" s="28" t="s">
        <v>26</v>
      </c>
      <c r="D1023" s="28" t="s">
        <v>1221</v>
      </c>
      <c r="E1023" s="254" t="s">
        <v>67</v>
      </c>
      <c r="F1023" s="254"/>
      <c r="G1023" s="30" t="s">
        <v>68</v>
      </c>
      <c r="H1023" s="31">
        <v>0.29310000000000003</v>
      </c>
      <c r="I1023" s="32">
        <v>146.38</v>
      </c>
      <c r="J1023" s="32">
        <v>42.9</v>
      </c>
    </row>
    <row r="1024" spans="1:10" ht="54" customHeight="1">
      <c r="A1024" s="28" t="s">
        <v>52</v>
      </c>
      <c r="B1024" s="29" t="s">
        <v>1222</v>
      </c>
      <c r="C1024" s="28" t="s">
        <v>26</v>
      </c>
      <c r="D1024" s="28" t="s">
        <v>1223</v>
      </c>
      <c r="E1024" s="254" t="s">
        <v>67</v>
      </c>
      <c r="F1024" s="254"/>
      <c r="G1024" s="30" t="s">
        <v>69</v>
      </c>
      <c r="H1024" s="31">
        <v>0.59730000000000005</v>
      </c>
      <c r="I1024" s="32">
        <v>59.36</v>
      </c>
      <c r="J1024" s="32">
        <v>35.450000000000003</v>
      </c>
    </row>
    <row r="1025" spans="1:10" ht="27" customHeight="1">
      <c r="A1025" s="28" t="s">
        <v>52</v>
      </c>
      <c r="B1025" s="29" t="s">
        <v>57</v>
      </c>
      <c r="C1025" s="28" t="s">
        <v>26</v>
      </c>
      <c r="D1025" s="28" t="s">
        <v>58</v>
      </c>
      <c r="E1025" s="254" t="s">
        <v>55</v>
      </c>
      <c r="F1025" s="254"/>
      <c r="G1025" s="30" t="s">
        <v>56</v>
      </c>
      <c r="H1025" s="31">
        <v>27.1462</v>
      </c>
      <c r="I1025" s="32">
        <v>23.83</v>
      </c>
      <c r="J1025" s="32">
        <v>646.89</v>
      </c>
    </row>
    <row r="1026" spans="1:10" ht="27" customHeight="1">
      <c r="A1026" s="28" t="s">
        <v>52</v>
      </c>
      <c r="B1026" s="29" t="s">
        <v>53</v>
      </c>
      <c r="C1026" s="28" t="s">
        <v>26</v>
      </c>
      <c r="D1026" s="28" t="s">
        <v>54</v>
      </c>
      <c r="E1026" s="254" t="s">
        <v>55</v>
      </c>
      <c r="F1026" s="254"/>
      <c r="G1026" s="30" t="s">
        <v>56</v>
      </c>
      <c r="H1026" s="31">
        <v>21.3292</v>
      </c>
      <c r="I1026" s="32">
        <v>19.11</v>
      </c>
      <c r="J1026" s="32">
        <v>407.6</v>
      </c>
    </row>
    <row r="1027" spans="1:10" ht="27" customHeight="1">
      <c r="A1027" s="28" t="s">
        <v>52</v>
      </c>
      <c r="B1027" s="29" t="s">
        <v>1224</v>
      </c>
      <c r="C1027" s="28" t="s">
        <v>26</v>
      </c>
      <c r="D1027" s="28" t="s">
        <v>1225</v>
      </c>
      <c r="E1027" s="254" t="s">
        <v>65</v>
      </c>
      <c r="F1027" s="254"/>
      <c r="G1027" s="30" t="s">
        <v>28</v>
      </c>
      <c r="H1027" s="31">
        <v>0.22420000000000001</v>
      </c>
      <c r="I1027" s="32">
        <v>1303.24</v>
      </c>
      <c r="J1027" s="32">
        <v>292.18</v>
      </c>
    </row>
    <row r="1028" spans="1:10" ht="27" customHeight="1">
      <c r="A1028" s="28" t="s">
        <v>52</v>
      </c>
      <c r="B1028" s="29" t="s">
        <v>1226</v>
      </c>
      <c r="C1028" s="28" t="s">
        <v>26</v>
      </c>
      <c r="D1028" s="28" t="s">
        <v>1227</v>
      </c>
      <c r="E1028" s="254" t="s">
        <v>65</v>
      </c>
      <c r="F1028" s="254"/>
      <c r="G1028" s="30" t="s">
        <v>28</v>
      </c>
      <c r="H1028" s="31">
        <v>0.13539999999999999</v>
      </c>
      <c r="I1028" s="32">
        <v>1270.95</v>
      </c>
      <c r="J1028" s="32">
        <v>172.08</v>
      </c>
    </row>
    <row r="1029" spans="1:10" ht="27" customHeight="1">
      <c r="A1029" s="28" t="s">
        <v>52</v>
      </c>
      <c r="B1029" s="29" t="s">
        <v>1228</v>
      </c>
      <c r="C1029" s="28" t="s">
        <v>26</v>
      </c>
      <c r="D1029" s="28" t="s">
        <v>1229</v>
      </c>
      <c r="E1029" s="254" t="s">
        <v>65</v>
      </c>
      <c r="F1029" s="254"/>
      <c r="G1029" s="30" t="s">
        <v>59</v>
      </c>
      <c r="H1029" s="31">
        <v>7.4039999999999999</v>
      </c>
      <c r="I1029" s="32">
        <v>11.51</v>
      </c>
      <c r="J1029" s="32">
        <v>85.22</v>
      </c>
    </row>
    <row r="1030" spans="1:10" ht="27" customHeight="1">
      <c r="A1030" s="28" t="s">
        <v>52</v>
      </c>
      <c r="B1030" s="29" t="s">
        <v>1230</v>
      </c>
      <c r="C1030" s="28" t="s">
        <v>26</v>
      </c>
      <c r="D1030" s="28" t="s">
        <v>1231</v>
      </c>
      <c r="E1030" s="254" t="s">
        <v>65</v>
      </c>
      <c r="F1030" s="254"/>
      <c r="G1030" s="30" t="s">
        <v>59</v>
      </c>
      <c r="H1030" s="31">
        <v>5.4295999999999998</v>
      </c>
      <c r="I1030" s="32">
        <v>11.05</v>
      </c>
      <c r="J1030" s="32">
        <v>59.99</v>
      </c>
    </row>
    <row r="1031" spans="1:10" ht="27" customHeight="1">
      <c r="A1031" s="28" t="s">
        <v>52</v>
      </c>
      <c r="B1031" s="29" t="s">
        <v>1232</v>
      </c>
      <c r="C1031" s="28" t="s">
        <v>26</v>
      </c>
      <c r="D1031" s="28" t="s">
        <v>1233</v>
      </c>
      <c r="E1031" s="254" t="s">
        <v>65</v>
      </c>
      <c r="F1031" s="254"/>
      <c r="G1031" s="30" t="s">
        <v>28</v>
      </c>
      <c r="H1031" s="31">
        <v>0.3332</v>
      </c>
      <c r="I1031" s="32">
        <v>2551.34</v>
      </c>
      <c r="J1031" s="32">
        <v>850.1</v>
      </c>
    </row>
    <row r="1032" spans="1:10" ht="21" customHeight="1">
      <c r="A1032" s="21" t="s">
        <v>45</v>
      </c>
      <c r="B1032" s="22" t="s">
        <v>1234</v>
      </c>
      <c r="C1032" s="21" t="s">
        <v>26</v>
      </c>
      <c r="D1032" s="21" t="s">
        <v>1235</v>
      </c>
      <c r="E1032" s="257" t="s">
        <v>46</v>
      </c>
      <c r="F1032" s="257"/>
      <c r="G1032" s="23" t="s">
        <v>31</v>
      </c>
      <c r="H1032" s="24">
        <v>46.2</v>
      </c>
      <c r="I1032" s="25">
        <v>3.49</v>
      </c>
      <c r="J1032" s="25">
        <v>161.22999999999999</v>
      </c>
    </row>
    <row r="1033" spans="1:10" ht="27" customHeight="1">
      <c r="A1033" s="21" t="s">
        <v>45</v>
      </c>
      <c r="B1033" s="22" t="s">
        <v>1236</v>
      </c>
      <c r="C1033" s="21" t="s">
        <v>26</v>
      </c>
      <c r="D1033" s="21" t="s">
        <v>1237</v>
      </c>
      <c r="E1033" s="257" t="s">
        <v>46</v>
      </c>
      <c r="F1033" s="257"/>
      <c r="G1033" s="23" t="s">
        <v>28</v>
      </c>
      <c r="H1033" s="24">
        <v>0.99</v>
      </c>
      <c r="I1033" s="25">
        <v>228.44</v>
      </c>
      <c r="J1033" s="25">
        <v>226.15</v>
      </c>
    </row>
    <row r="1034" spans="1:10" ht="21" customHeight="1">
      <c r="A1034" s="21" t="s">
        <v>45</v>
      </c>
      <c r="B1034" s="22" t="s">
        <v>1238</v>
      </c>
      <c r="C1034" s="21" t="s">
        <v>26</v>
      </c>
      <c r="D1034" s="21" t="s">
        <v>1239</v>
      </c>
      <c r="E1034" s="257" t="s">
        <v>46</v>
      </c>
      <c r="F1034" s="257"/>
      <c r="G1034" s="23" t="s">
        <v>31</v>
      </c>
      <c r="H1034" s="24">
        <v>229.82669999999999</v>
      </c>
      <c r="I1034" s="25">
        <v>5.62</v>
      </c>
      <c r="J1034" s="25">
        <v>1291.6199999999999</v>
      </c>
    </row>
    <row r="1035" spans="1:10" ht="27.6">
      <c r="A1035" s="26"/>
      <c r="B1035" s="26"/>
      <c r="C1035" s="26"/>
      <c r="D1035" s="26"/>
      <c r="E1035" s="26" t="s">
        <v>47</v>
      </c>
      <c r="F1035" s="27">
        <v>1156.19</v>
      </c>
      <c r="G1035" s="26" t="s">
        <v>48</v>
      </c>
      <c r="H1035" s="27">
        <v>0</v>
      </c>
      <c r="I1035" s="26" t="s">
        <v>49</v>
      </c>
      <c r="J1035" s="27">
        <v>1156.19</v>
      </c>
    </row>
    <row r="1036" spans="1:10" ht="15" customHeight="1" thickBot="1">
      <c r="A1036" s="55"/>
      <c r="B1036" s="55"/>
      <c r="C1036" s="55"/>
      <c r="D1036" s="55"/>
      <c r="E1036" s="55" t="s">
        <v>50</v>
      </c>
      <c r="F1036" s="54">
        <v>1357.71</v>
      </c>
      <c r="G1036" s="55"/>
      <c r="H1036" s="255" t="s">
        <v>51</v>
      </c>
      <c r="I1036" s="255"/>
      <c r="J1036" s="54">
        <v>6068.71</v>
      </c>
    </row>
    <row r="1037" spans="1:10" ht="18" customHeight="1" thickTop="1">
      <c r="A1037" s="40" t="s">
        <v>1240</v>
      </c>
      <c r="B1037" s="41" t="s">
        <v>16</v>
      </c>
      <c r="C1037" s="40" t="s">
        <v>17</v>
      </c>
      <c r="D1037" s="40" t="s">
        <v>6</v>
      </c>
      <c r="E1037" s="253" t="s">
        <v>42</v>
      </c>
      <c r="F1037" s="253"/>
      <c r="G1037" s="42" t="s">
        <v>18</v>
      </c>
      <c r="H1037" s="41" t="s">
        <v>19</v>
      </c>
      <c r="I1037" s="41" t="s">
        <v>20</v>
      </c>
      <c r="J1037" s="41" t="s">
        <v>7</v>
      </c>
    </row>
    <row r="1038" spans="1:10" ht="27" customHeight="1">
      <c r="A1038" s="69" t="s">
        <v>43</v>
      </c>
      <c r="B1038" s="70" t="s">
        <v>1241</v>
      </c>
      <c r="C1038" s="69" t="s">
        <v>26</v>
      </c>
      <c r="D1038" s="69" t="s">
        <v>1242</v>
      </c>
      <c r="E1038" s="250" t="s">
        <v>118</v>
      </c>
      <c r="F1038" s="250"/>
      <c r="G1038" s="71" t="s">
        <v>31</v>
      </c>
      <c r="H1038" s="72">
        <v>1</v>
      </c>
      <c r="I1038" s="73">
        <v>11719.24</v>
      </c>
      <c r="J1038" s="73">
        <v>11719.24</v>
      </c>
    </row>
    <row r="1039" spans="1:10" ht="27" customHeight="1">
      <c r="A1039" s="28" t="s">
        <v>52</v>
      </c>
      <c r="B1039" s="29" t="s">
        <v>1243</v>
      </c>
      <c r="C1039" s="28" t="s">
        <v>26</v>
      </c>
      <c r="D1039" s="28" t="s">
        <v>1244</v>
      </c>
      <c r="E1039" s="254" t="s">
        <v>86</v>
      </c>
      <c r="F1039" s="254"/>
      <c r="G1039" s="30" t="s">
        <v>28</v>
      </c>
      <c r="H1039" s="31">
        <v>0.93100000000000005</v>
      </c>
      <c r="I1039" s="32">
        <v>318.23</v>
      </c>
      <c r="J1039" s="32">
        <v>296.27</v>
      </c>
    </row>
    <row r="1040" spans="1:10" ht="54" customHeight="1">
      <c r="A1040" s="28" t="s">
        <v>52</v>
      </c>
      <c r="B1040" s="29" t="s">
        <v>1220</v>
      </c>
      <c r="C1040" s="28" t="s">
        <v>26</v>
      </c>
      <c r="D1040" s="28" t="s">
        <v>1221</v>
      </c>
      <c r="E1040" s="254" t="s">
        <v>67</v>
      </c>
      <c r="F1040" s="254"/>
      <c r="G1040" s="30" t="s">
        <v>68</v>
      </c>
      <c r="H1040" s="31">
        <v>0.2</v>
      </c>
      <c r="I1040" s="32">
        <v>146.38</v>
      </c>
      <c r="J1040" s="32">
        <v>29.27</v>
      </c>
    </row>
    <row r="1041" spans="1:10" ht="54" customHeight="1">
      <c r="A1041" s="28" t="s">
        <v>52</v>
      </c>
      <c r="B1041" s="29" t="s">
        <v>1222</v>
      </c>
      <c r="C1041" s="28" t="s">
        <v>26</v>
      </c>
      <c r="D1041" s="28" t="s">
        <v>1223</v>
      </c>
      <c r="E1041" s="254" t="s">
        <v>67</v>
      </c>
      <c r="F1041" s="254"/>
      <c r="G1041" s="30" t="s">
        <v>69</v>
      </c>
      <c r="H1041" s="31">
        <v>0.40760000000000002</v>
      </c>
      <c r="I1041" s="32">
        <v>59.36</v>
      </c>
      <c r="J1041" s="32">
        <v>24.19</v>
      </c>
    </row>
    <row r="1042" spans="1:10" ht="27" customHeight="1">
      <c r="A1042" s="28" t="s">
        <v>52</v>
      </c>
      <c r="B1042" s="29" t="s">
        <v>1245</v>
      </c>
      <c r="C1042" s="28" t="s">
        <v>26</v>
      </c>
      <c r="D1042" s="28" t="s">
        <v>1246</v>
      </c>
      <c r="E1042" s="254" t="s">
        <v>55</v>
      </c>
      <c r="F1042" s="254"/>
      <c r="G1042" s="30" t="s">
        <v>28</v>
      </c>
      <c r="H1042" s="31">
        <v>0.2969</v>
      </c>
      <c r="I1042" s="32">
        <v>618.07000000000005</v>
      </c>
      <c r="J1042" s="32">
        <v>183.5</v>
      </c>
    </row>
    <row r="1043" spans="1:10" ht="27" customHeight="1">
      <c r="A1043" s="28" t="s">
        <v>52</v>
      </c>
      <c r="B1043" s="29" t="s">
        <v>57</v>
      </c>
      <c r="C1043" s="28" t="s">
        <v>26</v>
      </c>
      <c r="D1043" s="28" t="s">
        <v>58</v>
      </c>
      <c r="E1043" s="254" t="s">
        <v>55</v>
      </c>
      <c r="F1043" s="254"/>
      <c r="G1043" s="30" t="s">
        <v>56</v>
      </c>
      <c r="H1043" s="31">
        <v>73.575299999999999</v>
      </c>
      <c r="I1043" s="32">
        <v>23.83</v>
      </c>
      <c r="J1043" s="32">
        <v>1753.29</v>
      </c>
    </row>
    <row r="1044" spans="1:10" ht="27" customHeight="1">
      <c r="A1044" s="28" t="s">
        <v>52</v>
      </c>
      <c r="B1044" s="29" t="s">
        <v>53</v>
      </c>
      <c r="C1044" s="28" t="s">
        <v>26</v>
      </c>
      <c r="D1044" s="28" t="s">
        <v>54</v>
      </c>
      <c r="E1044" s="254" t="s">
        <v>55</v>
      </c>
      <c r="F1044" s="254"/>
      <c r="G1044" s="30" t="s">
        <v>56</v>
      </c>
      <c r="H1044" s="31">
        <v>57.809199999999997</v>
      </c>
      <c r="I1044" s="32">
        <v>19.11</v>
      </c>
      <c r="J1044" s="32">
        <v>1104.73</v>
      </c>
    </row>
    <row r="1045" spans="1:10" ht="27" customHeight="1">
      <c r="A1045" s="28" t="s">
        <v>52</v>
      </c>
      <c r="B1045" s="29" t="s">
        <v>1247</v>
      </c>
      <c r="C1045" s="28" t="s">
        <v>26</v>
      </c>
      <c r="D1045" s="28" t="s">
        <v>1248</v>
      </c>
      <c r="E1045" s="254" t="s">
        <v>55</v>
      </c>
      <c r="F1045" s="254"/>
      <c r="G1045" s="30" t="s">
        <v>28</v>
      </c>
      <c r="H1045" s="31">
        <v>1.6464000000000001</v>
      </c>
      <c r="I1045" s="32">
        <v>772.04</v>
      </c>
      <c r="J1045" s="32">
        <v>1271.08</v>
      </c>
    </row>
    <row r="1046" spans="1:10" ht="27" customHeight="1">
      <c r="A1046" s="28" t="s">
        <v>52</v>
      </c>
      <c r="B1046" s="29" t="s">
        <v>1224</v>
      </c>
      <c r="C1046" s="28" t="s">
        <v>26</v>
      </c>
      <c r="D1046" s="28" t="s">
        <v>1225</v>
      </c>
      <c r="E1046" s="254" t="s">
        <v>65</v>
      </c>
      <c r="F1046" s="254"/>
      <c r="G1046" s="30" t="s">
        <v>28</v>
      </c>
      <c r="H1046" s="31">
        <v>0.17929999999999999</v>
      </c>
      <c r="I1046" s="32">
        <v>1303.24</v>
      </c>
      <c r="J1046" s="32">
        <v>233.67</v>
      </c>
    </row>
    <row r="1047" spans="1:10" ht="27" customHeight="1">
      <c r="A1047" s="28" t="s">
        <v>52</v>
      </c>
      <c r="B1047" s="29" t="s">
        <v>1226</v>
      </c>
      <c r="C1047" s="28" t="s">
        <v>26</v>
      </c>
      <c r="D1047" s="28" t="s">
        <v>1227</v>
      </c>
      <c r="E1047" s="254" t="s">
        <v>65</v>
      </c>
      <c r="F1047" s="254"/>
      <c r="G1047" s="30" t="s">
        <v>28</v>
      </c>
      <c r="H1047" s="31">
        <v>0.20300000000000001</v>
      </c>
      <c r="I1047" s="32">
        <v>1270.95</v>
      </c>
      <c r="J1047" s="32">
        <v>258</v>
      </c>
    </row>
    <row r="1048" spans="1:10" ht="27" customHeight="1">
      <c r="A1048" s="28" t="s">
        <v>52</v>
      </c>
      <c r="B1048" s="29" t="s">
        <v>1228</v>
      </c>
      <c r="C1048" s="28" t="s">
        <v>26</v>
      </c>
      <c r="D1048" s="28" t="s">
        <v>1229</v>
      </c>
      <c r="E1048" s="254" t="s">
        <v>65</v>
      </c>
      <c r="F1048" s="254"/>
      <c r="G1048" s="30" t="s">
        <v>59</v>
      </c>
      <c r="H1048" s="31">
        <v>5.9231999999999996</v>
      </c>
      <c r="I1048" s="32">
        <v>11.51</v>
      </c>
      <c r="J1048" s="32">
        <v>68.17</v>
      </c>
    </row>
    <row r="1049" spans="1:10" ht="27" customHeight="1">
      <c r="A1049" s="28" t="s">
        <v>52</v>
      </c>
      <c r="B1049" s="29" t="s">
        <v>1230</v>
      </c>
      <c r="C1049" s="28" t="s">
        <v>26</v>
      </c>
      <c r="D1049" s="28" t="s">
        <v>1231</v>
      </c>
      <c r="E1049" s="254" t="s">
        <v>65</v>
      </c>
      <c r="F1049" s="254"/>
      <c r="G1049" s="30" t="s">
        <v>59</v>
      </c>
      <c r="H1049" s="31">
        <v>8.1443999999999992</v>
      </c>
      <c r="I1049" s="32">
        <v>11.05</v>
      </c>
      <c r="J1049" s="32">
        <v>89.99</v>
      </c>
    </row>
    <row r="1050" spans="1:10" ht="27" customHeight="1">
      <c r="A1050" s="28" t="s">
        <v>52</v>
      </c>
      <c r="B1050" s="29" t="s">
        <v>931</v>
      </c>
      <c r="C1050" s="28" t="s">
        <v>26</v>
      </c>
      <c r="D1050" s="28" t="s">
        <v>932</v>
      </c>
      <c r="E1050" s="254" t="s">
        <v>65</v>
      </c>
      <c r="F1050" s="254"/>
      <c r="G1050" s="30" t="s">
        <v>59</v>
      </c>
      <c r="H1050" s="31">
        <v>53.148400000000002</v>
      </c>
      <c r="I1050" s="32">
        <v>15.97</v>
      </c>
      <c r="J1050" s="32">
        <v>848.77</v>
      </c>
    </row>
    <row r="1051" spans="1:10" ht="27" customHeight="1">
      <c r="A1051" s="28" t="s">
        <v>52</v>
      </c>
      <c r="B1051" s="29" t="s">
        <v>275</v>
      </c>
      <c r="C1051" s="28" t="s">
        <v>26</v>
      </c>
      <c r="D1051" s="28" t="s">
        <v>504</v>
      </c>
      <c r="E1051" s="254" t="s">
        <v>65</v>
      </c>
      <c r="F1051" s="254"/>
      <c r="G1051" s="30" t="s">
        <v>28</v>
      </c>
      <c r="H1051" s="31">
        <v>2.0022000000000002</v>
      </c>
      <c r="I1051" s="32">
        <v>661.6</v>
      </c>
      <c r="J1051" s="32">
        <v>1324.65</v>
      </c>
    </row>
    <row r="1052" spans="1:10" ht="27" customHeight="1">
      <c r="A1052" s="28" t="s">
        <v>52</v>
      </c>
      <c r="B1052" s="29" t="s">
        <v>1232</v>
      </c>
      <c r="C1052" s="28" t="s">
        <v>26</v>
      </c>
      <c r="D1052" s="28" t="s">
        <v>1233</v>
      </c>
      <c r="E1052" s="254" t="s">
        <v>65</v>
      </c>
      <c r="F1052" s="254"/>
      <c r="G1052" s="30" t="s">
        <v>28</v>
      </c>
      <c r="H1052" s="31">
        <v>0.7</v>
      </c>
      <c r="I1052" s="32">
        <v>2551.34</v>
      </c>
      <c r="J1052" s="32">
        <v>1785.93</v>
      </c>
    </row>
    <row r="1053" spans="1:10" ht="21" customHeight="1">
      <c r="A1053" s="21" t="s">
        <v>45</v>
      </c>
      <c r="B1053" s="22" t="s">
        <v>1234</v>
      </c>
      <c r="C1053" s="21" t="s">
        <v>26</v>
      </c>
      <c r="D1053" s="21" t="s">
        <v>1235</v>
      </c>
      <c r="E1053" s="257" t="s">
        <v>46</v>
      </c>
      <c r="F1053" s="257"/>
      <c r="G1053" s="23" t="s">
        <v>31</v>
      </c>
      <c r="H1053" s="24">
        <v>69.3</v>
      </c>
      <c r="I1053" s="25">
        <v>3.49</v>
      </c>
      <c r="J1053" s="25">
        <v>241.85</v>
      </c>
    </row>
    <row r="1054" spans="1:10" ht="27" customHeight="1">
      <c r="A1054" s="21" t="s">
        <v>45</v>
      </c>
      <c r="B1054" s="22" t="s">
        <v>269</v>
      </c>
      <c r="C1054" s="21" t="s">
        <v>26</v>
      </c>
      <c r="D1054" s="21" t="s">
        <v>270</v>
      </c>
      <c r="E1054" s="257" t="s">
        <v>46</v>
      </c>
      <c r="F1054" s="257"/>
      <c r="G1054" s="23" t="s">
        <v>90</v>
      </c>
      <c r="H1054" s="24">
        <v>3.5700000000000003E-2</v>
      </c>
      <c r="I1054" s="25">
        <v>7.91</v>
      </c>
      <c r="J1054" s="25">
        <v>0.28000000000000003</v>
      </c>
    </row>
    <row r="1055" spans="1:10" ht="27" customHeight="1">
      <c r="A1055" s="21" t="s">
        <v>45</v>
      </c>
      <c r="B1055" s="22" t="s">
        <v>271</v>
      </c>
      <c r="C1055" s="21" t="s">
        <v>26</v>
      </c>
      <c r="D1055" s="21" t="s">
        <v>673</v>
      </c>
      <c r="E1055" s="257" t="s">
        <v>46</v>
      </c>
      <c r="F1055" s="257"/>
      <c r="G1055" s="23" t="s">
        <v>30</v>
      </c>
      <c r="H1055" s="24">
        <v>0.77700000000000002</v>
      </c>
      <c r="I1055" s="25">
        <v>10.81</v>
      </c>
      <c r="J1055" s="25">
        <v>8.39</v>
      </c>
    </row>
    <row r="1056" spans="1:10" ht="27" customHeight="1">
      <c r="A1056" s="21" t="s">
        <v>45</v>
      </c>
      <c r="B1056" s="22" t="s">
        <v>280</v>
      </c>
      <c r="C1056" s="21" t="s">
        <v>26</v>
      </c>
      <c r="D1056" s="21" t="s">
        <v>714</v>
      </c>
      <c r="E1056" s="257" t="s">
        <v>46</v>
      </c>
      <c r="F1056" s="257"/>
      <c r="G1056" s="23" t="s">
        <v>30</v>
      </c>
      <c r="H1056" s="24">
        <v>0.92400000000000004</v>
      </c>
      <c r="I1056" s="25">
        <v>3.77</v>
      </c>
      <c r="J1056" s="25">
        <v>3.48</v>
      </c>
    </row>
    <row r="1057" spans="1:10" ht="21" customHeight="1">
      <c r="A1057" s="21" t="s">
        <v>45</v>
      </c>
      <c r="B1057" s="22" t="s">
        <v>1249</v>
      </c>
      <c r="C1057" s="21" t="s">
        <v>26</v>
      </c>
      <c r="D1057" s="21" t="s">
        <v>1250</v>
      </c>
      <c r="E1057" s="257" t="s">
        <v>46</v>
      </c>
      <c r="F1057" s="257"/>
      <c r="G1057" s="23" t="s">
        <v>59</v>
      </c>
      <c r="H1057" s="24">
        <v>8.1900000000000001E-2</v>
      </c>
      <c r="I1057" s="25">
        <v>23.9</v>
      </c>
      <c r="J1057" s="25">
        <v>1.95</v>
      </c>
    </row>
    <row r="1058" spans="1:10" ht="27" customHeight="1">
      <c r="A1058" s="21" t="s">
        <v>45</v>
      </c>
      <c r="B1058" s="22" t="s">
        <v>268</v>
      </c>
      <c r="C1058" s="21" t="s">
        <v>26</v>
      </c>
      <c r="D1058" s="21" t="s">
        <v>722</v>
      </c>
      <c r="E1058" s="257" t="s">
        <v>46</v>
      </c>
      <c r="F1058" s="257"/>
      <c r="G1058" s="23" t="s">
        <v>30</v>
      </c>
      <c r="H1058" s="24">
        <v>2.8980000000000001</v>
      </c>
      <c r="I1058" s="25">
        <v>17.559999999999999</v>
      </c>
      <c r="J1058" s="25">
        <v>50.88</v>
      </c>
    </row>
    <row r="1059" spans="1:10" ht="21" customHeight="1">
      <c r="A1059" s="21" t="s">
        <v>45</v>
      </c>
      <c r="B1059" s="22" t="s">
        <v>1238</v>
      </c>
      <c r="C1059" s="21" t="s">
        <v>26</v>
      </c>
      <c r="D1059" s="21" t="s">
        <v>1239</v>
      </c>
      <c r="E1059" s="257" t="s">
        <v>46</v>
      </c>
      <c r="F1059" s="257"/>
      <c r="G1059" s="23" t="s">
        <v>31</v>
      </c>
      <c r="H1059" s="24">
        <v>380.94380000000001</v>
      </c>
      <c r="I1059" s="25">
        <v>5.62</v>
      </c>
      <c r="J1059" s="25">
        <v>2140.9</v>
      </c>
    </row>
    <row r="1060" spans="1:10" ht="27.6">
      <c r="A1060" s="26"/>
      <c r="B1060" s="26"/>
      <c r="C1060" s="26"/>
      <c r="D1060" s="26"/>
      <c r="E1060" s="26" t="s">
        <v>47</v>
      </c>
      <c r="F1060" s="27">
        <v>3052.68</v>
      </c>
      <c r="G1060" s="26" t="s">
        <v>48</v>
      </c>
      <c r="H1060" s="27">
        <v>0</v>
      </c>
      <c r="I1060" s="26" t="s">
        <v>49</v>
      </c>
      <c r="J1060" s="27">
        <v>3052.68</v>
      </c>
    </row>
    <row r="1061" spans="1:10" ht="15" customHeight="1" thickBot="1">
      <c r="A1061" s="55"/>
      <c r="B1061" s="55"/>
      <c r="C1061" s="55"/>
      <c r="D1061" s="55"/>
      <c r="E1061" s="55" t="s">
        <v>50</v>
      </c>
      <c r="F1061" s="54">
        <v>3377.48</v>
      </c>
      <c r="G1061" s="55"/>
      <c r="H1061" s="255" t="s">
        <v>51</v>
      </c>
      <c r="I1061" s="255"/>
      <c r="J1061" s="54">
        <v>15096.72</v>
      </c>
    </row>
    <row r="1062" spans="1:10" ht="18" customHeight="1" thickTop="1">
      <c r="A1062" s="40" t="s">
        <v>1251</v>
      </c>
      <c r="B1062" s="41" t="s">
        <v>16</v>
      </c>
      <c r="C1062" s="40" t="s">
        <v>17</v>
      </c>
      <c r="D1062" s="40" t="s">
        <v>6</v>
      </c>
      <c r="E1062" s="253" t="s">
        <v>42</v>
      </c>
      <c r="F1062" s="253"/>
      <c r="G1062" s="42" t="s">
        <v>18</v>
      </c>
      <c r="H1062" s="41" t="s">
        <v>19</v>
      </c>
      <c r="I1062" s="41" t="s">
        <v>20</v>
      </c>
      <c r="J1062" s="41" t="s">
        <v>7</v>
      </c>
    </row>
    <row r="1063" spans="1:10" ht="27" customHeight="1">
      <c r="A1063" s="69" t="s">
        <v>43</v>
      </c>
      <c r="B1063" s="70" t="s">
        <v>1252</v>
      </c>
      <c r="C1063" s="69" t="s">
        <v>26</v>
      </c>
      <c r="D1063" s="69" t="s">
        <v>1253</v>
      </c>
      <c r="E1063" s="250" t="s">
        <v>771</v>
      </c>
      <c r="F1063" s="250"/>
      <c r="G1063" s="71" t="s">
        <v>30</v>
      </c>
      <c r="H1063" s="72">
        <v>1</v>
      </c>
      <c r="I1063" s="73">
        <v>46.67</v>
      </c>
      <c r="J1063" s="73">
        <v>46.67</v>
      </c>
    </row>
    <row r="1064" spans="1:10" ht="27" customHeight="1">
      <c r="A1064" s="28" t="s">
        <v>52</v>
      </c>
      <c r="B1064" s="29" t="s">
        <v>57</v>
      </c>
      <c r="C1064" s="28" t="s">
        <v>26</v>
      </c>
      <c r="D1064" s="28" t="s">
        <v>58</v>
      </c>
      <c r="E1064" s="254" t="s">
        <v>55</v>
      </c>
      <c r="F1064" s="254"/>
      <c r="G1064" s="30" t="s">
        <v>56</v>
      </c>
      <c r="H1064" s="31">
        <v>0.23930000000000001</v>
      </c>
      <c r="I1064" s="32">
        <v>23.83</v>
      </c>
      <c r="J1064" s="32">
        <v>5.7</v>
      </c>
    </row>
    <row r="1065" spans="1:10" ht="27" customHeight="1">
      <c r="A1065" s="28" t="s">
        <v>52</v>
      </c>
      <c r="B1065" s="29" t="s">
        <v>53</v>
      </c>
      <c r="C1065" s="28" t="s">
        <v>26</v>
      </c>
      <c r="D1065" s="28" t="s">
        <v>54</v>
      </c>
      <c r="E1065" s="254" t="s">
        <v>55</v>
      </c>
      <c r="F1065" s="254"/>
      <c r="G1065" s="30" t="s">
        <v>56</v>
      </c>
      <c r="H1065" s="31">
        <v>0.23930000000000001</v>
      </c>
      <c r="I1065" s="32">
        <v>19.11</v>
      </c>
      <c r="J1065" s="32">
        <v>4.57</v>
      </c>
    </row>
    <row r="1066" spans="1:10" ht="27" customHeight="1">
      <c r="A1066" s="28" t="s">
        <v>52</v>
      </c>
      <c r="B1066" s="29" t="s">
        <v>737</v>
      </c>
      <c r="C1066" s="28" t="s">
        <v>26</v>
      </c>
      <c r="D1066" s="28" t="s">
        <v>738</v>
      </c>
      <c r="E1066" s="254" t="s">
        <v>55</v>
      </c>
      <c r="F1066" s="254"/>
      <c r="G1066" s="30" t="s">
        <v>28</v>
      </c>
      <c r="H1066" s="31">
        <v>1.2999999999999999E-3</v>
      </c>
      <c r="I1066" s="32">
        <v>864.83</v>
      </c>
      <c r="J1066" s="32">
        <v>1.1200000000000001</v>
      </c>
    </row>
    <row r="1067" spans="1:10" ht="27" customHeight="1">
      <c r="A1067" s="21" t="s">
        <v>45</v>
      </c>
      <c r="B1067" s="22" t="s">
        <v>1254</v>
      </c>
      <c r="C1067" s="21" t="s">
        <v>26</v>
      </c>
      <c r="D1067" s="21" t="s">
        <v>1255</v>
      </c>
      <c r="E1067" s="257" t="s">
        <v>46</v>
      </c>
      <c r="F1067" s="257"/>
      <c r="G1067" s="23" t="s">
        <v>30</v>
      </c>
      <c r="H1067" s="24">
        <v>1.03</v>
      </c>
      <c r="I1067" s="25">
        <v>34.26</v>
      </c>
      <c r="J1067" s="25">
        <v>35.28</v>
      </c>
    </row>
    <row r="1068" spans="1:10" ht="27.6">
      <c r="A1068" s="26"/>
      <c r="B1068" s="26"/>
      <c r="C1068" s="26"/>
      <c r="D1068" s="26"/>
      <c r="E1068" s="26" t="s">
        <v>47</v>
      </c>
      <c r="F1068" s="27">
        <v>6.94</v>
      </c>
      <c r="G1068" s="26" t="s">
        <v>48</v>
      </c>
      <c r="H1068" s="27">
        <v>0</v>
      </c>
      <c r="I1068" s="26" t="s">
        <v>49</v>
      </c>
      <c r="J1068" s="27">
        <v>6.94</v>
      </c>
    </row>
    <row r="1069" spans="1:10" ht="15" customHeight="1" thickBot="1">
      <c r="A1069" s="55"/>
      <c r="B1069" s="55"/>
      <c r="C1069" s="55"/>
      <c r="D1069" s="55"/>
      <c r="E1069" s="55" t="s">
        <v>50</v>
      </c>
      <c r="F1069" s="54">
        <v>13.45</v>
      </c>
      <c r="G1069" s="55"/>
      <c r="H1069" s="255" t="s">
        <v>51</v>
      </c>
      <c r="I1069" s="255"/>
      <c r="J1069" s="54">
        <v>60.120000000000005</v>
      </c>
    </row>
    <row r="1070" spans="1:10" ht="18" customHeight="1" thickTop="1">
      <c r="A1070" s="40" t="s">
        <v>413</v>
      </c>
      <c r="B1070" s="41" t="s">
        <v>16</v>
      </c>
      <c r="C1070" s="40" t="s">
        <v>17</v>
      </c>
      <c r="D1070" s="40" t="s">
        <v>6</v>
      </c>
      <c r="E1070" s="253" t="s">
        <v>42</v>
      </c>
      <c r="F1070" s="253"/>
      <c r="G1070" s="42" t="s">
        <v>18</v>
      </c>
      <c r="H1070" s="41" t="s">
        <v>19</v>
      </c>
      <c r="I1070" s="41" t="s">
        <v>20</v>
      </c>
      <c r="J1070" s="41" t="s">
        <v>7</v>
      </c>
    </row>
    <row r="1071" spans="1:10" ht="27" customHeight="1">
      <c r="A1071" s="69" t="s">
        <v>43</v>
      </c>
      <c r="B1071" s="70" t="s">
        <v>1256</v>
      </c>
      <c r="C1071" s="69" t="s">
        <v>26</v>
      </c>
      <c r="D1071" s="69" t="s">
        <v>1257</v>
      </c>
      <c r="E1071" s="250" t="s">
        <v>118</v>
      </c>
      <c r="F1071" s="250"/>
      <c r="G1071" s="71" t="s">
        <v>31</v>
      </c>
      <c r="H1071" s="72">
        <v>1</v>
      </c>
      <c r="I1071" s="73">
        <v>300.83</v>
      </c>
      <c r="J1071" s="73">
        <v>300.83</v>
      </c>
    </row>
    <row r="1072" spans="1:10" ht="27" customHeight="1">
      <c r="A1072" s="28" t="s">
        <v>52</v>
      </c>
      <c r="B1072" s="29" t="s">
        <v>1258</v>
      </c>
      <c r="C1072" s="28" t="s">
        <v>26</v>
      </c>
      <c r="D1072" s="28" t="s">
        <v>1259</v>
      </c>
      <c r="E1072" s="254" t="s">
        <v>118</v>
      </c>
      <c r="F1072" s="254"/>
      <c r="G1072" s="30" t="s">
        <v>31</v>
      </c>
      <c r="H1072" s="31">
        <v>1</v>
      </c>
      <c r="I1072" s="32">
        <v>293.13</v>
      </c>
      <c r="J1072" s="32">
        <v>293.13</v>
      </c>
    </row>
    <row r="1073" spans="1:10" ht="27" customHeight="1">
      <c r="A1073" s="21" t="s">
        <v>45</v>
      </c>
      <c r="B1073" s="22" t="s">
        <v>1260</v>
      </c>
      <c r="C1073" s="21" t="s">
        <v>26</v>
      </c>
      <c r="D1073" s="21" t="s">
        <v>1261</v>
      </c>
      <c r="E1073" s="257" t="s">
        <v>46</v>
      </c>
      <c r="F1073" s="257"/>
      <c r="G1073" s="23" t="s">
        <v>31</v>
      </c>
      <c r="H1073" s="24">
        <v>1</v>
      </c>
      <c r="I1073" s="25">
        <v>7.7</v>
      </c>
      <c r="J1073" s="25">
        <v>7.7</v>
      </c>
    </row>
    <row r="1074" spans="1:10" ht="27.6">
      <c r="A1074" s="26"/>
      <c r="B1074" s="26"/>
      <c r="C1074" s="26"/>
      <c r="D1074" s="26"/>
      <c r="E1074" s="26" t="s">
        <v>47</v>
      </c>
      <c r="F1074" s="27">
        <v>12.36</v>
      </c>
      <c r="G1074" s="26" t="s">
        <v>48</v>
      </c>
      <c r="H1074" s="27">
        <v>0</v>
      </c>
      <c r="I1074" s="26" t="s">
        <v>49</v>
      </c>
      <c r="J1074" s="27">
        <v>12.36</v>
      </c>
    </row>
    <row r="1075" spans="1:10" ht="15" customHeight="1" thickBot="1">
      <c r="A1075" s="55"/>
      <c r="B1075" s="55"/>
      <c r="C1075" s="55"/>
      <c r="D1075" s="55"/>
      <c r="E1075" s="55" t="s">
        <v>50</v>
      </c>
      <c r="F1075" s="54">
        <v>86.69</v>
      </c>
      <c r="G1075" s="55"/>
      <c r="H1075" s="255" t="s">
        <v>51</v>
      </c>
      <c r="I1075" s="255"/>
      <c r="J1075" s="54">
        <v>387.52</v>
      </c>
    </row>
    <row r="1076" spans="1:10" ht="18" customHeight="1" thickTop="1">
      <c r="A1076" s="40" t="s">
        <v>415</v>
      </c>
      <c r="B1076" s="41" t="s">
        <v>16</v>
      </c>
      <c r="C1076" s="40" t="s">
        <v>17</v>
      </c>
      <c r="D1076" s="40" t="s">
        <v>6</v>
      </c>
      <c r="E1076" s="253" t="s">
        <v>42</v>
      </c>
      <c r="F1076" s="253"/>
      <c r="G1076" s="42" t="s">
        <v>18</v>
      </c>
      <c r="H1076" s="41" t="s">
        <v>19</v>
      </c>
      <c r="I1076" s="41" t="s">
        <v>20</v>
      </c>
      <c r="J1076" s="41" t="s">
        <v>7</v>
      </c>
    </row>
    <row r="1077" spans="1:10" ht="27" customHeight="1">
      <c r="A1077" s="69" t="s">
        <v>43</v>
      </c>
      <c r="B1077" s="70" t="s">
        <v>639</v>
      </c>
      <c r="C1077" s="69" t="s">
        <v>26</v>
      </c>
      <c r="D1077" s="69" t="s">
        <v>1262</v>
      </c>
      <c r="E1077" s="250" t="s">
        <v>118</v>
      </c>
      <c r="F1077" s="250"/>
      <c r="G1077" s="71" t="s">
        <v>31</v>
      </c>
      <c r="H1077" s="72">
        <v>1</v>
      </c>
      <c r="I1077" s="73">
        <v>322.48</v>
      </c>
      <c r="J1077" s="73">
        <v>322.48</v>
      </c>
    </row>
    <row r="1078" spans="1:10" ht="27" customHeight="1">
      <c r="A1078" s="28" t="s">
        <v>52</v>
      </c>
      <c r="B1078" s="29" t="s">
        <v>119</v>
      </c>
      <c r="C1078" s="28" t="s">
        <v>26</v>
      </c>
      <c r="D1078" s="28" t="s">
        <v>120</v>
      </c>
      <c r="E1078" s="254" t="s">
        <v>55</v>
      </c>
      <c r="F1078" s="254"/>
      <c r="G1078" s="30" t="s">
        <v>56</v>
      </c>
      <c r="H1078" s="31">
        <v>0.92490000000000006</v>
      </c>
      <c r="I1078" s="32">
        <v>18.98</v>
      </c>
      <c r="J1078" s="32">
        <v>17.55</v>
      </c>
    </row>
    <row r="1079" spans="1:10" ht="27" customHeight="1">
      <c r="A1079" s="28" t="s">
        <v>52</v>
      </c>
      <c r="B1079" s="29" t="s">
        <v>121</v>
      </c>
      <c r="C1079" s="28" t="s">
        <v>26</v>
      </c>
      <c r="D1079" s="28" t="s">
        <v>122</v>
      </c>
      <c r="E1079" s="254" t="s">
        <v>55</v>
      </c>
      <c r="F1079" s="254"/>
      <c r="G1079" s="30" t="s">
        <v>56</v>
      </c>
      <c r="H1079" s="31">
        <v>0.92490000000000006</v>
      </c>
      <c r="I1079" s="32">
        <v>23.09</v>
      </c>
      <c r="J1079" s="32">
        <v>21.35</v>
      </c>
    </row>
    <row r="1080" spans="1:10" ht="21" customHeight="1">
      <c r="A1080" s="21" t="s">
        <v>45</v>
      </c>
      <c r="B1080" s="22" t="s">
        <v>547</v>
      </c>
      <c r="C1080" s="21" t="s">
        <v>26</v>
      </c>
      <c r="D1080" s="21" t="s">
        <v>548</v>
      </c>
      <c r="E1080" s="257" t="s">
        <v>46</v>
      </c>
      <c r="F1080" s="257"/>
      <c r="G1080" s="23" t="s">
        <v>31</v>
      </c>
      <c r="H1080" s="24">
        <v>1.9199999999999998E-2</v>
      </c>
      <c r="I1080" s="25">
        <v>12.47</v>
      </c>
      <c r="J1080" s="25">
        <v>0.23</v>
      </c>
    </row>
    <row r="1081" spans="1:10" ht="21" customHeight="1">
      <c r="A1081" s="21" t="s">
        <v>45</v>
      </c>
      <c r="B1081" s="22" t="s">
        <v>556</v>
      </c>
      <c r="C1081" s="21" t="s">
        <v>26</v>
      </c>
      <c r="D1081" s="21" t="s">
        <v>557</v>
      </c>
      <c r="E1081" s="257" t="s">
        <v>46</v>
      </c>
      <c r="F1081" s="257"/>
      <c r="G1081" s="23" t="s">
        <v>31</v>
      </c>
      <c r="H1081" s="24">
        <v>1</v>
      </c>
      <c r="I1081" s="25">
        <v>283.35000000000002</v>
      </c>
      <c r="J1081" s="25">
        <v>283.35000000000002</v>
      </c>
    </row>
    <row r="1082" spans="1:10" ht="27.6">
      <c r="A1082" s="26"/>
      <c r="B1082" s="26"/>
      <c r="C1082" s="26"/>
      <c r="D1082" s="26"/>
      <c r="E1082" s="26" t="s">
        <v>47</v>
      </c>
      <c r="F1082" s="27">
        <v>26.66</v>
      </c>
      <c r="G1082" s="26" t="s">
        <v>48</v>
      </c>
      <c r="H1082" s="27">
        <v>0</v>
      </c>
      <c r="I1082" s="26" t="s">
        <v>49</v>
      </c>
      <c r="J1082" s="27">
        <v>26.66</v>
      </c>
    </row>
    <row r="1083" spans="1:10" ht="15" customHeight="1" thickBot="1">
      <c r="A1083" s="55"/>
      <c r="B1083" s="55"/>
      <c r="C1083" s="55"/>
      <c r="D1083" s="55"/>
      <c r="E1083" s="55" t="s">
        <v>50</v>
      </c>
      <c r="F1083" s="54">
        <v>92.93</v>
      </c>
      <c r="G1083" s="55"/>
      <c r="H1083" s="255" t="s">
        <v>51</v>
      </c>
      <c r="I1083" s="255"/>
      <c r="J1083" s="54">
        <v>415.41</v>
      </c>
    </row>
    <row r="1084" spans="1:10" ht="18" customHeight="1" thickTop="1">
      <c r="A1084" s="40" t="s">
        <v>416</v>
      </c>
      <c r="B1084" s="41" t="s">
        <v>16</v>
      </c>
      <c r="C1084" s="40" t="s">
        <v>17</v>
      </c>
      <c r="D1084" s="40" t="s">
        <v>6</v>
      </c>
      <c r="E1084" s="253" t="s">
        <v>42</v>
      </c>
      <c r="F1084" s="253"/>
      <c r="G1084" s="42" t="s">
        <v>18</v>
      </c>
      <c r="H1084" s="41" t="s">
        <v>19</v>
      </c>
      <c r="I1084" s="41" t="s">
        <v>20</v>
      </c>
      <c r="J1084" s="41" t="s">
        <v>7</v>
      </c>
    </row>
    <row r="1085" spans="1:10" ht="27" customHeight="1">
      <c r="A1085" s="69" t="s">
        <v>43</v>
      </c>
      <c r="B1085" s="70" t="s">
        <v>1263</v>
      </c>
      <c r="C1085" s="69" t="s">
        <v>26</v>
      </c>
      <c r="D1085" s="69" t="s">
        <v>1264</v>
      </c>
      <c r="E1085" s="250" t="s">
        <v>118</v>
      </c>
      <c r="F1085" s="250"/>
      <c r="G1085" s="71" t="s">
        <v>31</v>
      </c>
      <c r="H1085" s="72">
        <v>1</v>
      </c>
      <c r="I1085" s="73">
        <v>491.75</v>
      </c>
      <c r="J1085" s="73">
        <v>491.75</v>
      </c>
    </row>
    <row r="1086" spans="1:10" ht="27" customHeight="1">
      <c r="A1086" s="28" t="s">
        <v>52</v>
      </c>
      <c r="B1086" s="29" t="s">
        <v>1265</v>
      </c>
      <c r="C1086" s="28" t="s">
        <v>26</v>
      </c>
      <c r="D1086" s="28" t="s">
        <v>1266</v>
      </c>
      <c r="E1086" s="254" t="s">
        <v>118</v>
      </c>
      <c r="F1086" s="254"/>
      <c r="G1086" s="30" t="s">
        <v>31</v>
      </c>
      <c r="H1086" s="31">
        <v>1</v>
      </c>
      <c r="I1086" s="32">
        <v>12.09</v>
      </c>
      <c r="J1086" s="32">
        <v>12.09</v>
      </c>
    </row>
    <row r="1087" spans="1:10" ht="27" customHeight="1">
      <c r="A1087" s="28" t="s">
        <v>52</v>
      </c>
      <c r="B1087" s="29" t="s">
        <v>414</v>
      </c>
      <c r="C1087" s="28" t="s">
        <v>26</v>
      </c>
      <c r="D1087" s="28" t="s">
        <v>685</v>
      </c>
      <c r="E1087" s="254" t="s">
        <v>118</v>
      </c>
      <c r="F1087" s="254"/>
      <c r="G1087" s="30" t="s">
        <v>31</v>
      </c>
      <c r="H1087" s="31">
        <v>1</v>
      </c>
      <c r="I1087" s="32">
        <v>479.66</v>
      </c>
      <c r="J1087" s="32">
        <v>479.66</v>
      </c>
    </row>
    <row r="1088" spans="1:10" ht="27.6">
      <c r="A1088" s="26"/>
      <c r="B1088" s="26"/>
      <c r="C1088" s="26"/>
      <c r="D1088" s="26"/>
      <c r="E1088" s="26" t="s">
        <v>47</v>
      </c>
      <c r="F1088" s="27">
        <v>21.15</v>
      </c>
      <c r="G1088" s="26" t="s">
        <v>48</v>
      </c>
      <c r="H1088" s="27">
        <v>0</v>
      </c>
      <c r="I1088" s="26" t="s">
        <v>49</v>
      </c>
      <c r="J1088" s="27">
        <v>21.15</v>
      </c>
    </row>
    <row r="1089" spans="1:10" ht="15" customHeight="1" thickBot="1">
      <c r="A1089" s="55"/>
      <c r="B1089" s="55"/>
      <c r="C1089" s="55"/>
      <c r="D1089" s="55"/>
      <c r="E1089" s="55" t="s">
        <v>50</v>
      </c>
      <c r="F1089" s="54">
        <v>141.72</v>
      </c>
      <c r="G1089" s="55"/>
      <c r="H1089" s="255" t="s">
        <v>51</v>
      </c>
      <c r="I1089" s="255"/>
      <c r="J1089" s="54">
        <v>633.47</v>
      </c>
    </row>
    <row r="1090" spans="1:10" ht="18" customHeight="1" thickTop="1">
      <c r="A1090" s="40" t="s">
        <v>417</v>
      </c>
      <c r="B1090" s="41" t="s">
        <v>16</v>
      </c>
      <c r="C1090" s="40" t="s">
        <v>17</v>
      </c>
      <c r="D1090" s="40" t="s">
        <v>6</v>
      </c>
      <c r="E1090" s="253" t="s">
        <v>42</v>
      </c>
      <c r="F1090" s="253"/>
      <c r="G1090" s="42" t="s">
        <v>18</v>
      </c>
      <c r="H1090" s="41" t="s">
        <v>19</v>
      </c>
      <c r="I1090" s="41" t="s">
        <v>20</v>
      </c>
      <c r="J1090" s="41" t="s">
        <v>7</v>
      </c>
    </row>
    <row r="1091" spans="1:10" ht="27" customHeight="1">
      <c r="A1091" s="69" t="s">
        <v>43</v>
      </c>
      <c r="B1091" s="70" t="s">
        <v>1267</v>
      </c>
      <c r="C1091" s="69" t="s">
        <v>26</v>
      </c>
      <c r="D1091" s="69" t="s">
        <v>1268</v>
      </c>
      <c r="E1091" s="250" t="s">
        <v>118</v>
      </c>
      <c r="F1091" s="250"/>
      <c r="G1091" s="71" t="s">
        <v>31</v>
      </c>
      <c r="H1091" s="72">
        <v>1</v>
      </c>
      <c r="I1091" s="73">
        <v>673.61</v>
      </c>
      <c r="J1091" s="73">
        <v>673.61</v>
      </c>
    </row>
    <row r="1092" spans="1:10" ht="27" customHeight="1">
      <c r="A1092" s="28" t="s">
        <v>52</v>
      </c>
      <c r="B1092" s="29" t="s">
        <v>121</v>
      </c>
      <c r="C1092" s="28" t="s">
        <v>26</v>
      </c>
      <c r="D1092" s="28" t="s">
        <v>122</v>
      </c>
      <c r="E1092" s="254" t="s">
        <v>55</v>
      </c>
      <c r="F1092" s="254"/>
      <c r="G1092" s="30" t="s">
        <v>56</v>
      </c>
      <c r="H1092" s="31">
        <v>1.0089999999999999</v>
      </c>
      <c r="I1092" s="32">
        <v>23.09</v>
      </c>
      <c r="J1092" s="32">
        <v>23.29</v>
      </c>
    </row>
    <row r="1093" spans="1:10" ht="27" customHeight="1">
      <c r="A1093" s="28" t="s">
        <v>52</v>
      </c>
      <c r="B1093" s="29" t="s">
        <v>53</v>
      </c>
      <c r="C1093" s="28" t="s">
        <v>26</v>
      </c>
      <c r="D1093" s="28" t="s">
        <v>54</v>
      </c>
      <c r="E1093" s="254" t="s">
        <v>55</v>
      </c>
      <c r="F1093" s="254"/>
      <c r="G1093" s="30" t="s">
        <v>56</v>
      </c>
      <c r="H1093" s="31">
        <v>0.31790000000000002</v>
      </c>
      <c r="I1093" s="32">
        <v>19.11</v>
      </c>
      <c r="J1093" s="32">
        <v>6.07</v>
      </c>
    </row>
    <row r="1094" spans="1:10" ht="21" customHeight="1">
      <c r="A1094" s="21" t="s">
        <v>45</v>
      </c>
      <c r="B1094" s="22" t="s">
        <v>123</v>
      </c>
      <c r="C1094" s="21" t="s">
        <v>26</v>
      </c>
      <c r="D1094" s="21" t="s">
        <v>124</v>
      </c>
      <c r="E1094" s="257" t="s">
        <v>46</v>
      </c>
      <c r="F1094" s="257"/>
      <c r="G1094" s="23" t="s">
        <v>31</v>
      </c>
      <c r="H1094" s="24">
        <v>3.6499999999999998E-2</v>
      </c>
      <c r="I1094" s="25">
        <v>3.38</v>
      </c>
      <c r="J1094" s="25">
        <v>0.12</v>
      </c>
    </row>
    <row r="1095" spans="1:10" ht="27" customHeight="1">
      <c r="A1095" s="21" t="s">
        <v>45</v>
      </c>
      <c r="B1095" s="22" t="s">
        <v>297</v>
      </c>
      <c r="C1095" s="21" t="s">
        <v>26</v>
      </c>
      <c r="D1095" s="21" t="s">
        <v>298</v>
      </c>
      <c r="E1095" s="257" t="s">
        <v>46</v>
      </c>
      <c r="F1095" s="257"/>
      <c r="G1095" s="23" t="s">
        <v>31</v>
      </c>
      <c r="H1095" s="24">
        <v>2</v>
      </c>
      <c r="I1095" s="25">
        <v>17.690000000000001</v>
      </c>
      <c r="J1095" s="25">
        <v>35.380000000000003</v>
      </c>
    </row>
    <row r="1096" spans="1:10" ht="27" customHeight="1">
      <c r="A1096" s="21" t="s">
        <v>45</v>
      </c>
      <c r="B1096" s="22" t="s">
        <v>1260</v>
      </c>
      <c r="C1096" s="21" t="s">
        <v>26</v>
      </c>
      <c r="D1096" s="21" t="s">
        <v>1261</v>
      </c>
      <c r="E1096" s="257" t="s">
        <v>46</v>
      </c>
      <c r="F1096" s="257"/>
      <c r="G1096" s="23" t="s">
        <v>31</v>
      </c>
      <c r="H1096" s="24">
        <v>1</v>
      </c>
      <c r="I1096" s="25">
        <v>7.7</v>
      </c>
      <c r="J1096" s="25">
        <v>7.7</v>
      </c>
    </row>
    <row r="1097" spans="1:10" ht="21" customHeight="1">
      <c r="A1097" s="21" t="s">
        <v>45</v>
      </c>
      <c r="B1097" s="22" t="s">
        <v>1269</v>
      </c>
      <c r="C1097" s="21" t="s">
        <v>26</v>
      </c>
      <c r="D1097" s="21" t="s">
        <v>1270</v>
      </c>
      <c r="E1097" s="257" t="s">
        <v>46</v>
      </c>
      <c r="F1097" s="257"/>
      <c r="G1097" s="23" t="s">
        <v>31</v>
      </c>
      <c r="H1097" s="24">
        <v>1</v>
      </c>
      <c r="I1097" s="25">
        <v>357.15</v>
      </c>
      <c r="J1097" s="25">
        <v>357.15</v>
      </c>
    </row>
    <row r="1098" spans="1:10" ht="27" customHeight="1">
      <c r="A1098" s="21" t="s">
        <v>45</v>
      </c>
      <c r="B1098" s="22" t="s">
        <v>704</v>
      </c>
      <c r="C1098" s="21" t="s">
        <v>26</v>
      </c>
      <c r="D1098" s="21" t="s">
        <v>705</v>
      </c>
      <c r="E1098" s="257" t="s">
        <v>46</v>
      </c>
      <c r="F1098" s="257"/>
      <c r="G1098" s="23" t="s">
        <v>31</v>
      </c>
      <c r="H1098" s="24">
        <v>1</v>
      </c>
      <c r="I1098" s="25">
        <v>243.9</v>
      </c>
      <c r="J1098" s="25">
        <v>243.9</v>
      </c>
    </row>
    <row r="1099" spans="1:10" ht="27.6">
      <c r="A1099" s="26"/>
      <c r="B1099" s="26"/>
      <c r="C1099" s="26"/>
      <c r="D1099" s="26"/>
      <c r="E1099" s="26" t="s">
        <v>47</v>
      </c>
      <c r="F1099" s="27">
        <v>20.420000000000002</v>
      </c>
      <c r="G1099" s="26" t="s">
        <v>48</v>
      </c>
      <c r="H1099" s="27">
        <v>0</v>
      </c>
      <c r="I1099" s="26" t="s">
        <v>49</v>
      </c>
      <c r="J1099" s="27">
        <v>20.420000000000002</v>
      </c>
    </row>
    <row r="1100" spans="1:10" ht="15" customHeight="1" thickBot="1">
      <c r="A1100" s="55"/>
      <c r="B1100" s="55"/>
      <c r="C1100" s="55"/>
      <c r="D1100" s="55"/>
      <c r="E1100" s="55" t="s">
        <v>50</v>
      </c>
      <c r="F1100" s="54">
        <v>194.13</v>
      </c>
      <c r="G1100" s="55"/>
      <c r="H1100" s="255" t="s">
        <v>51</v>
      </c>
      <c r="I1100" s="255"/>
      <c r="J1100" s="54">
        <v>867.74</v>
      </c>
    </row>
    <row r="1101" spans="1:10" ht="18" customHeight="1" thickTop="1">
      <c r="A1101" s="40" t="s">
        <v>418</v>
      </c>
      <c r="B1101" s="41" t="s">
        <v>16</v>
      </c>
      <c r="C1101" s="40" t="s">
        <v>17</v>
      </c>
      <c r="D1101" s="40" t="s">
        <v>6</v>
      </c>
      <c r="E1101" s="253" t="s">
        <v>42</v>
      </c>
      <c r="F1101" s="253"/>
      <c r="G1101" s="42" t="s">
        <v>18</v>
      </c>
      <c r="H1101" s="41" t="s">
        <v>19</v>
      </c>
      <c r="I1101" s="41" t="s">
        <v>20</v>
      </c>
      <c r="J1101" s="41" t="s">
        <v>7</v>
      </c>
    </row>
    <row r="1102" spans="1:10" ht="27" customHeight="1">
      <c r="A1102" s="69" t="s">
        <v>43</v>
      </c>
      <c r="B1102" s="70" t="s">
        <v>1271</v>
      </c>
      <c r="C1102" s="69" t="s">
        <v>26</v>
      </c>
      <c r="D1102" s="69" t="s">
        <v>1272</v>
      </c>
      <c r="E1102" s="250" t="s">
        <v>118</v>
      </c>
      <c r="F1102" s="250"/>
      <c r="G1102" s="71" t="s">
        <v>31</v>
      </c>
      <c r="H1102" s="72">
        <v>1</v>
      </c>
      <c r="I1102" s="73">
        <v>143.94999999999999</v>
      </c>
      <c r="J1102" s="73">
        <v>143.94999999999999</v>
      </c>
    </row>
    <row r="1103" spans="1:10" ht="27" customHeight="1">
      <c r="A1103" s="28" t="s">
        <v>52</v>
      </c>
      <c r="B1103" s="29" t="s">
        <v>121</v>
      </c>
      <c r="C1103" s="28" t="s">
        <v>26</v>
      </c>
      <c r="D1103" s="28" t="s">
        <v>122</v>
      </c>
      <c r="E1103" s="254" t="s">
        <v>55</v>
      </c>
      <c r="F1103" s="254"/>
      <c r="G1103" s="30" t="s">
        <v>56</v>
      </c>
      <c r="H1103" s="31">
        <v>0.38700000000000001</v>
      </c>
      <c r="I1103" s="32">
        <v>23.09</v>
      </c>
      <c r="J1103" s="32">
        <v>8.93</v>
      </c>
    </row>
    <row r="1104" spans="1:10" ht="27" customHeight="1">
      <c r="A1104" s="28" t="s">
        <v>52</v>
      </c>
      <c r="B1104" s="29" t="s">
        <v>53</v>
      </c>
      <c r="C1104" s="28" t="s">
        <v>26</v>
      </c>
      <c r="D1104" s="28" t="s">
        <v>54</v>
      </c>
      <c r="E1104" s="254" t="s">
        <v>55</v>
      </c>
      <c r="F1104" s="254"/>
      <c r="G1104" s="30" t="s">
        <v>56</v>
      </c>
      <c r="H1104" s="31">
        <v>0.18859999999999999</v>
      </c>
      <c r="I1104" s="32">
        <v>19.11</v>
      </c>
      <c r="J1104" s="32">
        <v>3.6</v>
      </c>
    </row>
    <row r="1105" spans="1:10" ht="27" customHeight="1">
      <c r="A1105" s="21" t="s">
        <v>45</v>
      </c>
      <c r="B1105" s="22" t="s">
        <v>297</v>
      </c>
      <c r="C1105" s="21" t="s">
        <v>26</v>
      </c>
      <c r="D1105" s="21" t="s">
        <v>298</v>
      </c>
      <c r="E1105" s="257" t="s">
        <v>46</v>
      </c>
      <c r="F1105" s="257"/>
      <c r="G1105" s="23" t="s">
        <v>31</v>
      </c>
      <c r="H1105" s="24">
        <v>2</v>
      </c>
      <c r="I1105" s="25">
        <v>17.690000000000001</v>
      </c>
      <c r="J1105" s="25">
        <v>35.380000000000003</v>
      </c>
    </row>
    <row r="1106" spans="1:10" ht="21" customHeight="1">
      <c r="A1106" s="21" t="s">
        <v>45</v>
      </c>
      <c r="B1106" s="22" t="s">
        <v>1273</v>
      </c>
      <c r="C1106" s="21" t="s">
        <v>26</v>
      </c>
      <c r="D1106" s="21" t="s">
        <v>1274</v>
      </c>
      <c r="E1106" s="257" t="s">
        <v>46</v>
      </c>
      <c r="F1106" s="257"/>
      <c r="G1106" s="23" t="s">
        <v>31</v>
      </c>
      <c r="H1106" s="24">
        <v>1</v>
      </c>
      <c r="I1106" s="25">
        <v>92.87</v>
      </c>
      <c r="J1106" s="25">
        <v>92.87</v>
      </c>
    </row>
    <row r="1107" spans="1:10" ht="21" customHeight="1">
      <c r="A1107" s="21" t="s">
        <v>45</v>
      </c>
      <c r="B1107" s="22" t="s">
        <v>554</v>
      </c>
      <c r="C1107" s="21" t="s">
        <v>26</v>
      </c>
      <c r="D1107" s="21" t="s">
        <v>555</v>
      </c>
      <c r="E1107" s="257" t="s">
        <v>46</v>
      </c>
      <c r="F1107" s="257"/>
      <c r="G1107" s="23" t="s">
        <v>59</v>
      </c>
      <c r="H1107" s="24">
        <v>3.04E-2</v>
      </c>
      <c r="I1107" s="25">
        <v>104.55</v>
      </c>
      <c r="J1107" s="25">
        <v>3.17</v>
      </c>
    </row>
    <row r="1108" spans="1:10" ht="27.6">
      <c r="A1108" s="26"/>
      <c r="B1108" s="26"/>
      <c r="C1108" s="26"/>
      <c r="D1108" s="26"/>
      <c r="E1108" s="26" t="s">
        <v>47</v>
      </c>
      <c r="F1108" s="27">
        <v>8.6199999999999992</v>
      </c>
      <c r="G1108" s="26" t="s">
        <v>48</v>
      </c>
      <c r="H1108" s="27">
        <v>0</v>
      </c>
      <c r="I1108" s="26" t="s">
        <v>49</v>
      </c>
      <c r="J1108" s="27">
        <v>8.6199999999999992</v>
      </c>
    </row>
    <row r="1109" spans="1:10" ht="15" customHeight="1" thickBot="1">
      <c r="A1109" s="55"/>
      <c r="B1109" s="55"/>
      <c r="C1109" s="55"/>
      <c r="D1109" s="55"/>
      <c r="E1109" s="55" t="s">
        <v>50</v>
      </c>
      <c r="F1109" s="54">
        <v>41.48</v>
      </c>
      <c r="G1109" s="55"/>
      <c r="H1109" s="255" t="s">
        <v>51</v>
      </c>
      <c r="I1109" s="255"/>
      <c r="J1109" s="54">
        <v>185.42999999999998</v>
      </c>
    </row>
    <row r="1110" spans="1:10" ht="18" customHeight="1" thickTop="1">
      <c r="A1110" s="40" t="s">
        <v>419</v>
      </c>
      <c r="B1110" s="41" t="s">
        <v>16</v>
      </c>
      <c r="C1110" s="40" t="s">
        <v>17</v>
      </c>
      <c r="D1110" s="40" t="s">
        <v>6</v>
      </c>
      <c r="E1110" s="253" t="s">
        <v>42</v>
      </c>
      <c r="F1110" s="253"/>
      <c r="G1110" s="42" t="s">
        <v>18</v>
      </c>
      <c r="H1110" s="41" t="s">
        <v>19</v>
      </c>
      <c r="I1110" s="41" t="s">
        <v>20</v>
      </c>
      <c r="J1110" s="41" t="s">
        <v>7</v>
      </c>
    </row>
    <row r="1111" spans="1:10" ht="27" customHeight="1">
      <c r="A1111" s="69" t="s">
        <v>43</v>
      </c>
      <c r="B1111" s="70" t="s">
        <v>640</v>
      </c>
      <c r="C1111" s="69" t="s">
        <v>26</v>
      </c>
      <c r="D1111" s="69" t="s">
        <v>641</v>
      </c>
      <c r="E1111" s="250" t="s">
        <v>118</v>
      </c>
      <c r="F1111" s="250"/>
      <c r="G1111" s="71" t="s">
        <v>31</v>
      </c>
      <c r="H1111" s="72">
        <v>1</v>
      </c>
      <c r="I1111" s="73">
        <v>148.97</v>
      </c>
      <c r="J1111" s="73">
        <v>148.97</v>
      </c>
    </row>
    <row r="1112" spans="1:10" ht="27" customHeight="1">
      <c r="A1112" s="28" t="s">
        <v>52</v>
      </c>
      <c r="B1112" s="29" t="s">
        <v>70</v>
      </c>
      <c r="C1112" s="28" t="s">
        <v>26</v>
      </c>
      <c r="D1112" s="28" t="s">
        <v>71</v>
      </c>
      <c r="E1112" s="254" t="s">
        <v>55</v>
      </c>
      <c r="F1112" s="254"/>
      <c r="G1112" s="30" t="s">
        <v>56</v>
      </c>
      <c r="H1112" s="31">
        <v>0.8458</v>
      </c>
      <c r="I1112" s="32">
        <v>24.45</v>
      </c>
      <c r="J1112" s="32">
        <v>20.67</v>
      </c>
    </row>
    <row r="1113" spans="1:10" ht="27" customHeight="1">
      <c r="A1113" s="28" t="s">
        <v>52</v>
      </c>
      <c r="B1113" s="29" t="s">
        <v>53</v>
      </c>
      <c r="C1113" s="28" t="s">
        <v>26</v>
      </c>
      <c r="D1113" s="28" t="s">
        <v>54</v>
      </c>
      <c r="E1113" s="254" t="s">
        <v>55</v>
      </c>
      <c r="F1113" s="254"/>
      <c r="G1113" s="30" t="s">
        <v>56</v>
      </c>
      <c r="H1113" s="31">
        <v>0.26650000000000001</v>
      </c>
      <c r="I1113" s="32">
        <v>19.11</v>
      </c>
      <c r="J1113" s="32">
        <v>5.09</v>
      </c>
    </row>
    <row r="1114" spans="1:10" ht="21" customHeight="1">
      <c r="A1114" s="21" t="s">
        <v>45</v>
      </c>
      <c r="B1114" s="22" t="s">
        <v>815</v>
      </c>
      <c r="C1114" s="21" t="s">
        <v>26</v>
      </c>
      <c r="D1114" s="21" t="s">
        <v>816</v>
      </c>
      <c r="E1114" s="257" t="s">
        <v>46</v>
      </c>
      <c r="F1114" s="257"/>
      <c r="G1114" s="23" t="s">
        <v>59</v>
      </c>
      <c r="H1114" s="24">
        <v>0.52710000000000001</v>
      </c>
      <c r="I1114" s="25">
        <v>50.68</v>
      </c>
      <c r="J1114" s="25">
        <v>26.71</v>
      </c>
    </row>
    <row r="1115" spans="1:10" ht="21" customHeight="1">
      <c r="A1115" s="21" t="s">
        <v>45</v>
      </c>
      <c r="B1115" s="22" t="s">
        <v>817</v>
      </c>
      <c r="C1115" s="21" t="s">
        <v>26</v>
      </c>
      <c r="D1115" s="21" t="s">
        <v>818</v>
      </c>
      <c r="E1115" s="257" t="s">
        <v>46</v>
      </c>
      <c r="F1115" s="257"/>
      <c r="G1115" s="23" t="s">
        <v>31</v>
      </c>
      <c r="H1115" s="24">
        <v>1</v>
      </c>
      <c r="I1115" s="25">
        <v>96.5</v>
      </c>
      <c r="J1115" s="25">
        <v>96.5</v>
      </c>
    </row>
    <row r="1116" spans="1:10" ht="27.6">
      <c r="A1116" s="26"/>
      <c r="B1116" s="26"/>
      <c r="C1116" s="26"/>
      <c r="D1116" s="26"/>
      <c r="E1116" s="26" t="s">
        <v>47</v>
      </c>
      <c r="F1116" s="27">
        <v>17.71</v>
      </c>
      <c r="G1116" s="26" t="s">
        <v>48</v>
      </c>
      <c r="H1116" s="27">
        <v>0</v>
      </c>
      <c r="I1116" s="26" t="s">
        <v>49</v>
      </c>
      <c r="J1116" s="27">
        <v>17.71</v>
      </c>
    </row>
    <row r="1117" spans="1:10" ht="15" customHeight="1" thickBot="1">
      <c r="A1117" s="55"/>
      <c r="B1117" s="55"/>
      <c r="C1117" s="55"/>
      <c r="D1117" s="55"/>
      <c r="E1117" s="55" t="s">
        <v>50</v>
      </c>
      <c r="F1117" s="54">
        <v>42.93</v>
      </c>
      <c r="G1117" s="55"/>
      <c r="H1117" s="255" t="s">
        <v>51</v>
      </c>
      <c r="I1117" s="255"/>
      <c r="J1117" s="54">
        <v>191.9</v>
      </c>
    </row>
    <row r="1118" spans="1:10" ht="18" customHeight="1" thickTop="1">
      <c r="A1118" s="40" t="s">
        <v>420</v>
      </c>
      <c r="B1118" s="41" t="s">
        <v>16</v>
      </c>
      <c r="C1118" s="40" t="s">
        <v>17</v>
      </c>
      <c r="D1118" s="40" t="s">
        <v>6</v>
      </c>
      <c r="E1118" s="253" t="s">
        <v>42</v>
      </c>
      <c r="F1118" s="253"/>
      <c r="G1118" s="42" t="s">
        <v>18</v>
      </c>
      <c r="H1118" s="41" t="s">
        <v>19</v>
      </c>
      <c r="I1118" s="41" t="s">
        <v>20</v>
      </c>
      <c r="J1118" s="41" t="s">
        <v>7</v>
      </c>
    </row>
    <row r="1119" spans="1:10" ht="27" customHeight="1">
      <c r="A1119" s="69" t="s">
        <v>43</v>
      </c>
      <c r="B1119" s="70" t="s">
        <v>558</v>
      </c>
      <c r="C1119" s="69" t="s">
        <v>26</v>
      </c>
      <c r="D1119" s="69" t="s">
        <v>643</v>
      </c>
      <c r="E1119" s="250" t="s">
        <v>118</v>
      </c>
      <c r="F1119" s="250"/>
      <c r="G1119" s="71" t="s">
        <v>31</v>
      </c>
      <c r="H1119" s="72">
        <v>1</v>
      </c>
      <c r="I1119" s="73">
        <v>52.480000000000004</v>
      </c>
      <c r="J1119" s="73">
        <v>52.48</v>
      </c>
    </row>
    <row r="1120" spans="1:10" ht="27" customHeight="1">
      <c r="A1120" s="28" t="s">
        <v>52</v>
      </c>
      <c r="B1120" s="29" t="s">
        <v>121</v>
      </c>
      <c r="C1120" s="28" t="s">
        <v>26</v>
      </c>
      <c r="D1120" s="28" t="s">
        <v>122</v>
      </c>
      <c r="E1120" s="254" t="s">
        <v>55</v>
      </c>
      <c r="F1120" s="254"/>
      <c r="G1120" s="30" t="s">
        <v>56</v>
      </c>
      <c r="H1120" s="31">
        <v>9.6000000000000002E-2</v>
      </c>
      <c r="I1120" s="32">
        <v>23.09</v>
      </c>
      <c r="J1120" s="32">
        <v>2.21</v>
      </c>
    </row>
    <row r="1121" spans="1:10" ht="27" customHeight="1">
      <c r="A1121" s="28" t="s">
        <v>52</v>
      </c>
      <c r="B1121" s="29" t="s">
        <v>53</v>
      </c>
      <c r="C1121" s="28" t="s">
        <v>26</v>
      </c>
      <c r="D1121" s="28" t="s">
        <v>54</v>
      </c>
      <c r="E1121" s="254" t="s">
        <v>55</v>
      </c>
      <c r="F1121" s="254"/>
      <c r="G1121" s="30" t="s">
        <v>56</v>
      </c>
      <c r="H1121" s="31">
        <v>3.0300000000000001E-2</v>
      </c>
      <c r="I1121" s="32">
        <v>19.11</v>
      </c>
      <c r="J1121" s="32">
        <v>0.56999999999999995</v>
      </c>
    </row>
    <row r="1122" spans="1:10" ht="21" customHeight="1">
      <c r="A1122" s="21" t="s">
        <v>45</v>
      </c>
      <c r="B1122" s="22" t="s">
        <v>123</v>
      </c>
      <c r="C1122" s="21" t="s">
        <v>26</v>
      </c>
      <c r="D1122" s="21" t="s">
        <v>124</v>
      </c>
      <c r="E1122" s="257" t="s">
        <v>46</v>
      </c>
      <c r="F1122" s="257"/>
      <c r="G1122" s="23" t="s">
        <v>31</v>
      </c>
      <c r="H1122" s="24">
        <v>2.1000000000000001E-2</v>
      </c>
      <c r="I1122" s="25">
        <v>3.38</v>
      </c>
      <c r="J1122" s="25">
        <v>7.0000000000000007E-2</v>
      </c>
    </row>
    <row r="1123" spans="1:10" ht="27" customHeight="1">
      <c r="A1123" s="21" t="s">
        <v>45</v>
      </c>
      <c r="B1123" s="22" t="s">
        <v>819</v>
      </c>
      <c r="C1123" s="21" t="s">
        <v>26</v>
      </c>
      <c r="D1123" s="21" t="s">
        <v>820</v>
      </c>
      <c r="E1123" s="257" t="s">
        <v>46</v>
      </c>
      <c r="F1123" s="257"/>
      <c r="G1123" s="23" t="s">
        <v>31</v>
      </c>
      <c r="H1123" s="24">
        <v>1</v>
      </c>
      <c r="I1123" s="25">
        <v>49.63</v>
      </c>
      <c r="J1123" s="25">
        <v>49.63</v>
      </c>
    </row>
    <row r="1124" spans="1:10" ht="27.6">
      <c r="A1124" s="26"/>
      <c r="B1124" s="26"/>
      <c r="C1124" s="26"/>
      <c r="D1124" s="26"/>
      <c r="E1124" s="26" t="s">
        <v>47</v>
      </c>
      <c r="F1124" s="27">
        <v>1.94</v>
      </c>
      <c r="G1124" s="26" t="s">
        <v>48</v>
      </c>
      <c r="H1124" s="27">
        <v>0</v>
      </c>
      <c r="I1124" s="26" t="s">
        <v>49</v>
      </c>
      <c r="J1124" s="27">
        <v>1.94</v>
      </c>
    </row>
    <row r="1125" spans="1:10" ht="15" customHeight="1" thickBot="1">
      <c r="A1125" s="55"/>
      <c r="B1125" s="55"/>
      <c r="C1125" s="55"/>
      <c r="D1125" s="55"/>
      <c r="E1125" s="55" t="s">
        <v>50</v>
      </c>
      <c r="F1125" s="54">
        <v>15.12</v>
      </c>
      <c r="G1125" s="55"/>
      <c r="H1125" s="255" t="s">
        <v>51</v>
      </c>
      <c r="I1125" s="255"/>
      <c r="J1125" s="54">
        <v>67.599999999999994</v>
      </c>
    </row>
    <row r="1126" spans="1:10" ht="18" customHeight="1" thickTop="1">
      <c r="A1126" s="40" t="s">
        <v>421</v>
      </c>
      <c r="B1126" s="41" t="s">
        <v>16</v>
      </c>
      <c r="C1126" s="40" t="s">
        <v>17</v>
      </c>
      <c r="D1126" s="40" t="s">
        <v>6</v>
      </c>
      <c r="E1126" s="253" t="s">
        <v>42</v>
      </c>
      <c r="F1126" s="253"/>
      <c r="G1126" s="42" t="s">
        <v>18</v>
      </c>
      <c r="H1126" s="41" t="s">
        <v>19</v>
      </c>
      <c r="I1126" s="41" t="s">
        <v>20</v>
      </c>
      <c r="J1126" s="41" t="s">
        <v>7</v>
      </c>
    </row>
    <row r="1127" spans="1:10" ht="27" customHeight="1">
      <c r="A1127" s="69" t="s">
        <v>43</v>
      </c>
      <c r="B1127" s="70" t="s">
        <v>35</v>
      </c>
      <c r="C1127" s="69" t="s">
        <v>26</v>
      </c>
      <c r="D1127" s="69" t="s">
        <v>642</v>
      </c>
      <c r="E1127" s="250" t="s">
        <v>118</v>
      </c>
      <c r="F1127" s="250"/>
      <c r="G1127" s="71" t="s">
        <v>31</v>
      </c>
      <c r="H1127" s="72">
        <v>1</v>
      </c>
      <c r="I1127" s="73">
        <v>55.36</v>
      </c>
      <c r="J1127" s="73">
        <v>55.36</v>
      </c>
    </row>
    <row r="1128" spans="1:10" ht="27" customHeight="1">
      <c r="A1128" s="28" t="s">
        <v>52</v>
      </c>
      <c r="B1128" s="29" t="s">
        <v>121</v>
      </c>
      <c r="C1128" s="28" t="s">
        <v>26</v>
      </c>
      <c r="D1128" s="28" t="s">
        <v>122</v>
      </c>
      <c r="E1128" s="254" t="s">
        <v>55</v>
      </c>
      <c r="F1128" s="254"/>
      <c r="G1128" s="30" t="s">
        <v>56</v>
      </c>
      <c r="H1128" s="31">
        <v>0.31619999999999998</v>
      </c>
      <c r="I1128" s="32">
        <v>23.09</v>
      </c>
      <c r="J1128" s="32">
        <v>7.3</v>
      </c>
    </row>
    <row r="1129" spans="1:10" ht="27" customHeight="1">
      <c r="A1129" s="28" t="s">
        <v>52</v>
      </c>
      <c r="B1129" s="29" t="s">
        <v>53</v>
      </c>
      <c r="C1129" s="28" t="s">
        <v>26</v>
      </c>
      <c r="D1129" s="28" t="s">
        <v>54</v>
      </c>
      <c r="E1129" s="254" t="s">
        <v>55</v>
      </c>
      <c r="F1129" s="254"/>
      <c r="G1129" s="30" t="s">
        <v>56</v>
      </c>
      <c r="H1129" s="31">
        <v>9.9599999999999994E-2</v>
      </c>
      <c r="I1129" s="32">
        <v>19.11</v>
      </c>
      <c r="J1129" s="32">
        <v>1.9</v>
      </c>
    </row>
    <row r="1130" spans="1:10" ht="21" customHeight="1">
      <c r="A1130" s="21" t="s">
        <v>45</v>
      </c>
      <c r="B1130" s="22" t="s">
        <v>125</v>
      </c>
      <c r="C1130" s="21" t="s">
        <v>26</v>
      </c>
      <c r="D1130" s="21" t="s">
        <v>126</v>
      </c>
      <c r="E1130" s="257" t="s">
        <v>46</v>
      </c>
      <c r="F1130" s="257"/>
      <c r="G1130" s="23" t="s">
        <v>31</v>
      </c>
      <c r="H1130" s="24">
        <v>1</v>
      </c>
      <c r="I1130" s="25">
        <v>46.16</v>
      </c>
      <c r="J1130" s="25">
        <v>46.16</v>
      </c>
    </row>
    <row r="1131" spans="1:10" ht="27.6">
      <c r="A1131" s="26"/>
      <c r="B1131" s="26"/>
      <c r="C1131" s="26"/>
      <c r="D1131" s="26"/>
      <c r="E1131" s="26" t="s">
        <v>47</v>
      </c>
      <c r="F1131" s="27">
        <v>6.4</v>
      </c>
      <c r="G1131" s="26" t="s">
        <v>48</v>
      </c>
      <c r="H1131" s="27">
        <v>0</v>
      </c>
      <c r="I1131" s="26" t="s">
        <v>49</v>
      </c>
      <c r="J1131" s="27">
        <v>6.4</v>
      </c>
    </row>
    <row r="1132" spans="1:10" ht="15" customHeight="1" thickBot="1">
      <c r="A1132" s="55"/>
      <c r="B1132" s="55"/>
      <c r="C1132" s="55"/>
      <c r="D1132" s="55"/>
      <c r="E1132" s="55" t="s">
        <v>50</v>
      </c>
      <c r="F1132" s="54">
        <v>15.95</v>
      </c>
      <c r="G1132" s="55"/>
      <c r="H1132" s="255" t="s">
        <v>51</v>
      </c>
      <c r="I1132" s="255"/>
      <c r="J1132" s="54">
        <v>71.31</v>
      </c>
    </row>
    <row r="1133" spans="1:10" ht="18" customHeight="1" thickTop="1">
      <c r="A1133" s="40" t="s">
        <v>422</v>
      </c>
      <c r="B1133" s="41" t="s">
        <v>16</v>
      </c>
      <c r="C1133" s="40" t="s">
        <v>17</v>
      </c>
      <c r="D1133" s="40" t="s">
        <v>6</v>
      </c>
      <c r="E1133" s="253" t="s">
        <v>42</v>
      </c>
      <c r="F1133" s="253"/>
      <c r="G1133" s="42" t="s">
        <v>18</v>
      </c>
      <c r="H1133" s="41" t="s">
        <v>19</v>
      </c>
      <c r="I1133" s="41" t="s">
        <v>20</v>
      </c>
      <c r="J1133" s="41" t="s">
        <v>7</v>
      </c>
    </row>
    <row r="1134" spans="1:10" ht="27" customHeight="1">
      <c r="A1134" s="69" t="s">
        <v>43</v>
      </c>
      <c r="B1134" s="70" t="s">
        <v>645</v>
      </c>
      <c r="C1134" s="69" t="s">
        <v>26</v>
      </c>
      <c r="D1134" s="69" t="s">
        <v>646</v>
      </c>
      <c r="E1134" s="250" t="s">
        <v>118</v>
      </c>
      <c r="F1134" s="250"/>
      <c r="G1134" s="71" t="s">
        <v>31</v>
      </c>
      <c r="H1134" s="72">
        <v>1</v>
      </c>
      <c r="I1134" s="73">
        <v>336.59000000000003</v>
      </c>
      <c r="J1134" s="73">
        <v>336.59</v>
      </c>
    </row>
    <row r="1135" spans="1:10" ht="27" customHeight="1">
      <c r="A1135" s="28" t="s">
        <v>52</v>
      </c>
      <c r="B1135" s="29" t="s">
        <v>121</v>
      </c>
      <c r="C1135" s="28" t="s">
        <v>26</v>
      </c>
      <c r="D1135" s="28" t="s">
        <v>122</v>
      </c>
      <c r="E1135" s="254" t="s">
        <v>55</v>
      </c>
      <c r="F1135" s="254"/>
      <c r="G1135" s="30" t="s">
        <v>56</v>
      </c>
      <c r="H1135" s="31">
        <v>0.94850000000000001</v>
      </c>
      <c r="I1135" s="32">
        <v>23.09</v>
      </c>
      <c r="J1135" s="32">
        <v>21.9</v>
      </c>
    </row>
    <row r="1136" spans="1:10" ht="27" customHeight="1">
      <c r="A1136" s="28" t="s">
        <v>52</v>
      </c>
      <c r="B1136" s="29" t="s">
        <v>53</v>
      </c>
      <c r="C1136" s="28" t="s">
        <v>26</v>
      </c>
      <c r="D1136" s="28" t="s">
        <v>54</v>
      </c>
      <c r="E1136" s="254" t="s">
        <v>55</v>
      </c>
      <c r="F1136" s="254"/>
      <c r="G1136" s="30" t="s">
        <v>56</v>
      </c>
      <c r="H1136" s="31">
        <v>0.29880000000000001</v>
      </c>
      <c r="I1136" s="32">
        <v>19.11</v>
      </c>
      <c r="J1136" s="32">
        <v>5.71</v>
      </c>
    </row>
    <row r="1137" spans="1:10" ht="27" customHeight="1">
      <c r="A1137" s="21" t="s">
        <v>45</v>
      </c>
      <c r="B1137" s="22" t="s">
        <v>297</v>
      </c>
      <c r="C1137" s="21" t="s">
        <v>26</v>
      </c>
      <c r="D1137" s="21" t="s">
        <v>298</v>
      </c>
      <c r="E1137" s="257" t="s">
        <v>46</v>
      </c>
      <c r="F1137" s="257"/>
      <c r="G1137" s="23" t="s">
        <v>31</v>
      </c>
      <c r="H1137" s="24">
        <v>6</v>
      </c>
      <c r="I1137" s="25">
        <v>17.690000000000001</v>
      </c>
      <c r="J1137" s="25">
        <v>106.14</v>
      </c>
    </row>
    <row r="1138" spans="1:10" ht="27" customHeight="1">
      <c r="A1138" s="21" t="s">
        <v>45</v>
      </c>
      <c r="B1138" s="22" t="s">
        <v>821</v>
      </c>
      <c r="C1138" s="21" t="s">
        <v>26</v>
      </c>
      <c r="D1138" s="21" t="s">
        <v>822</v>
      </c>
      <c r="E1138" s="257" t="s">
        <v>46</v>
      </c>
      <c r="F1138" s="257"/>
      <c r="G1138" s="23" t="s">
        <v>31</v>
      </c>
      <c r="H1138" s="24">
        <v>1</v>
      </c>
      <c r="I1138" s="25">
        <v>202.84</v>
      </c>
      <c r="J1138" s="25">
        <v>202.84</v>
      </c>
    </row>
    <row r="1139" spans="1:10" ht="27.6">
      <c r="A1139" s="26"/>
      <c r="B1139" s="26"/>
      <c r="C1139" s="26"/>
      <c r="D1139" s="26"/>
      <c r="E1139" s="26" t="s">
        <v>47</v>
      </c>
      <c r="F1139" s="27">
        <v>19.2</v>
      </c>
      <c r="G1139" s="26" t="s">
        <v>48</v>
      </c>
      <c r="H1139" s="27">
        <v>0</v>
      </c>
      <c r="I1139" s="26" t="s">
        <v>49</v>
      </c>
      <c r="J1139" s="27">
        <v>19.2</v>
      </c>
    </row>
    <row r="1140" spans="1:10" ht="15" customHeight="1" thickBot="1">
      <c r="A1140" s="55"/>
      <c r="B1140" s="55"/>
      <c r="C1140" s="55"/>
      <c r="D1140" s="55"/>
      <c r="E1140" s="55" t="s">
        <v>50</v>
      </c>
      <c r="F1140" s="54">
        <v>97</v>
      </c>
      <c r="G1140" s="55"/>
      <c r="H1140" s="255" t="s">
        <v>51</v>
      </c>
      <c r="I1140" s="255"/>
      <c r="J1140" s="54">
        <v>433.59</v>
      </c>
    </row>
    <row r="1141" spans="1:10" ht="18" customHeight="1" thickTop="1">
      <c r="A1141" s="40" t="s">
        <v>423</v>
      </c>
      <c r="B1141" s="41" t="s">
        <v>16</v>
      </c>
      <c r="C1141" s="40" t="s">
        <v>17</v>
      </c>
      <c r="D1141" s="40" t="s">
        <v>6</v>
      </c>
      <c r="E1141" s="253" t="s">
        <v>42</v>
      </c>
      <c r="F1141" s="253"/>
      <c r="G1141" s="42" t="s">
        <v>18</v>
      </c>
      <c r="H1141" s="41" t="s">
        <v>19</v>
      </c>
      <c r="I1141" s="41" t="s">
        <v>20</v>
      </c>
      <c r="J1141" s="41" t="s">
        <v>7</v>
      </c>
    </row>
    <row r="1142" spans="1:10" ht="27" customHeight="1">
      <c r="A1142" s="69" t="s">
        <v>43</v>
      </c>
      <c r="B1142" s="70" t="s">
        <v>1275</v>
      </c>
      <c r="C1142" s="69" t="s">
        <v>26</v>
      </c>
      <c r="D1142" s="69" t="s">
        <v>1276</v>
      </c>
      <c r="E1142" s="250" t="s">
        <v>118</v>
      </c>
      <c r="F1142" s="250"/>
      <c r="G1142" s="71" t="s">
        <v>31</v>
      </c>
      <c r="H1142" s="72">
        <v>1</v>
      </c>
      <c r="I1142" s="73">
        <v>647.14</v>
      </c>
      <c r="J1142" s="73">
        <v>647.14</v>
      </c>
    </row>
    <row r="1143" spans="1:10" ht="27" customHeight="1">
      <c r="A1143" s="28" t="s">
        <v>52</v>
      </c>
      <c r="B1143" s="29" t="s">
        <v>121</v>
      </c>
      <c r="C1143" s="28" t="s">
        <v>26</v>
      </c>
      <c r="D1143" s="28" t="s">
        <v>122</v>
      </c>
      <c r="E1143" s="254" t="s">
        <v>55</v>
      </c>
      <c r="F1143" s="254"/>
      <c r="G1143" s="30" t="s">
        <v>56</v>
      </c>
      <c r="H1143" s="31">
        <v>1.4228000000000001</v>
      </c>
      <c r="I1143" s="32">
        <v>23.09</v>
      </c>
      <c r="J1143" s="32">
        <v>32.85</v>
      </c>
    </row>
    <row r="1144" spans="1:10" ht="27" customHeight="1">
      <c r="A1144" s="28" t="s">
        <v>52</v>
      </c>
      <c r="B1144" s="29" t="s">
        <v>53</v>
      </c>
      <c r="C1144" s="28" t="s">
        <v>26</v>
      </c>
      <c r="D1144" s="28" t="s">
        <v>54</v>
      </c>
      <c r="E1144" s="254" t="s">
        <v>55</v>
      </c>
      <c r="F1144" s="254"/>
      <c r="G1144" s="30" t="s">
        <v>56</v>
      </c>
      <c r="H1144" s="31">
        <v>0.44829999999999998</v>
      </c>
      <c r="I1144" s="32">
        <v>19.11</v>
      </c>
      <c r="J1144" s="32">
        <v>8.56</v>
      </c>
    </row>
    <row r="1145" spans="1:10" ht="27" customHeight="1">
      <c r="A1145" s="21" t="s">
        <v>45</v>
      </c>
      <c r="B1145" s="22" t="s">
        <v>297</v>
      </c>
      <c r="C1145" s="21" t="s">
        <v>26</v>
      </c>
      <c r="D1145" s="21" t="s">
        <v>298</v>
      </c>
      <c r="E1145" s="257" t="s">
        <v>46</v>
      </c>
      <c r="F1145" s="257"/>
      <c r="G1145" s="23" t="s">
        <v>31</v>
      </c>
      <c r="H1145" s="24">
        <v>9</v>
      </c>
      <c r="I1145" s="25">
        <v>17.690000000000001</v>
      </c>
      <c r="J1145" s="25">
        <v>159.21</v>
      </c>
    </row>
    <row r="1146" spans="1:10" ht="21" customHeight="1">
      <c r="A1146" s="21" t="s">
        <v>45</v>
      </c>
      <c r="B1146" s="22" t="s">
        <v>1277</v>
      </c>
      <c r="C1146" s="21" t="s">
        <v>26</v>
      </c>
      <c r="D1146" s="21" t="s">
        <v>1278</v>
      </c>
      <c r="E1146" s="257" t="s">
        <v>46</v>
      </c>
      <c r="F1146" s="257"/>
      <c r="G1146" s="23" t="s">
        <v>31</v>
      </c>
      <c r="H1146" s="24">
        <v>1</v>
      </c>
      <c r="I1146" s="25">
        <v>446.52</v>
      </c>
      <c r="J1146" s="25">
        <v>446.52</v>
      </c>
    </row>
    <row r="1147" spans="1:10" ht="27.6">
      <c r="A1147" s="26"/>
      <c r="B1147" s="26"/>
      <c r="C1147" s="26"/>
      <c r="D1147" s="26"/>
      <c r="E1147" s="26" t="s">
        <v>47</v>
      </c>
      <c r="F1147" s="27">
        <v>28.8</v>
      </c>
      <c r="G1147" s="26" t="s">
        <v>48</v>
      </c>
      <c r="H1147" s="27">
        <v>0</v>
      </c>
      <c r="I1147" s="26" t="s">
        <v>49</v>
      </c>
      <c r="J1147" s="27">
        <v>28.8</v>
      </c>
    </row>
    <row r="1148" spans="1:10" ht="15" customHeight="1" thickBot="1">
      <c r="A1148" s="55"/>
      <c r="B1148" s="55"/>
      <c r="C1148" s="55"/>
      <c r="D1148" s="55"/>
      <c r="E1148" s="55" t="s">
        <v>50</v>
      </c>
      <c r="F1148" s="54">
        <v>186.5</v>
      </c>
      <c r="G1148" s="55"/>
      <c r="H1148" s="255" t="s">
        <v>51</v>
      </c>
      <c r="I1148" s="255"/>
      <c r="J1148" s="54">
        <v>833.64</v>
      </c>
    </row>
    <row r="1149" spans="1:10" ht="18" customHeight="1" thickTop="1">
      <c r="A1149" s="40" t="s">
        <v>424</v>
      </c>
      <c r="B1149" s="41" t="s">
        <v>16</v>
      </c>
      <c r="C1149" s="40" t="s">
        <v>17</v>
      </c>
      <c r="D1149" s="40" t="s">
        <v>6</v>
      </c>
      <c r="E1149" s="253" t="s">
        <v>42</v>
      </c>
      <c r="F1149" s="253"/>
      <c r="G1149" s="42" t="s">
        <v>18</v>
      </c>
      <c r="H1149" s="41" t="s">
        <v>19</v>
      </c>
      <c r="I1149" s="41" t="s">
        <v>20</v>
      </c>
      <c r="J1149" s="41" t="s">
        <v>7</v>
      </c>
    </row>
    <row r="1150" spans="1:10" ht="27" customHeight="1">
      <c r="A1150" s="69" t="s">
        <v>43</v>
      </c>
      <c r="B1150" s="70" t="s">
        <v>36</v>
      </c>
      <c r="C1150" s="69" t="s">
        <v>26</v>
      </c>
      <c r="D1150" s="69" t="s">
        <v>644</v>
      </c>
      <c r="E1150" s="250" t="s">
        <v>118</v>
      </c>
      <c r="F1150" s="250"/>
      <c r="G1150" s="71" t="s">
        <v>31</v>
      </c>
      <c r="H1150" s="72">
        <v>1</v>
      </c>
      <c r="I1150" s="73">
        <v>84.78</v>
      </c>
      <c r="J1150" s="73">
        <v>84.78</v>
      </c>
    </row>
    <row r="1151" spans="1:10" ht="27" customHeight="1">
      <c r="A1151" s="28" t="s">
        <v>52</v>
      </c>
      <c r="B1151" s="29" t="s">
        <v>121</v>
      </c>
      <c r="C1151" s="28" t="s">
        <v>26</v>
      </c>
      <c r="D1151" s="28" t="s">
        <v>122</v>
      </c>
      <c r="E1151" s="254" t="s">
        <v>55</v>
      </c>
      <c r="F1151" s="254"/>
      <c r="G1151" s="30" t="s">
        <v>56</v>
      </c>
      <c r="H1151" s="31">
        <v>0.31619999999999998</v>
      </c>
      <c r="I1151" s="32">
        <v>23.09</v>
      </c>
      <c r="J1151" s="32">
        <v>7.3</v>
      </c>
    </row>
    <row r="1152" spans="1:10" ht="27" customHeight="1">
      <c r="A1152" s="28" t="s">
        <v>52</v>
      </c>
      <c r="B1152" s="29" t="s">
        <v>53</v>
      </c>
      <c r="C1152" s="28" t="s">
        <v>26</v>
      </c>
      <c r="D1152" s="28" t="s">
        <v>54</v>
      </c>
      <c r="E1152" s="254" t="s">
        <v>55</v>
      </c>
      <c r="F1152" s="254"/>
      <c r="G1152" s="30" t="s">
        <v>56</v>
      </c>
      <c r="H1152" s="31">
        <v>9.9599999999999994E-2</v>
      </c>
      <c r="I1152" s="32">
        <v>19.11</v>
      </c>
      <c r="J1152" s="32">
        <v>1.9</v>
      </c>
    </row>
    <row r="1153" spans="1:10" ht="27" customHeight="1">
      <c r="A1153" s="21" t="s">
        <v>45</v>
      </c>
      <c r="B1153" s="22" t="s">
        <v>127</v>
      </c>
      <c r="C1153" s="21" t="s">
        <v>26</v>
      </c>
      <c r="D1153" s="21" t="s">
        <v>128</v>
      </c>
      <c r="E1153" s="257" t="s">
        <v>46</v>
      </c>
      <c r="F1153" s="257"/>
      <c r="G1153" s="23" t="s">
        <v>31</v>
      </c>
      <c r="H1153" s="24">
        <v>1</v>
      </c>
      <c r="I1153" s="25">
        <v>75.58</v>
      </c>
      <c r="J1153" s="25">
        <v>75.58</v>
      </c>
    </row>
    <row r="1154" spans="1:10" ht="27.6">
      <c r="A1154" s="26"/>
      <c r="B1154" s="26"/>
      <c r="C1154" s="26"/>
      <c r="D1154" s="26"/>
      <c r="E1154" s="26" t="s">
        <v>47</v>
      </c>
      <c r="F1154" s="27">
        <v>6.4</v>
      </c>
      <c r="G1154" s="26" t="s">
        <v>48</v>
      </c>
      <c r="H1154" s="27">
        <v>0</v>
      </c>
      <c r="I1154" s="26" t="s">
        <v>49</v>
      </c>
      <c r="J1154" s="27">
        <v>6.4</v>
      </c>
    </row>
    <row r="1155" spans="1:10" ht="15" customHeight="1" thickBot="1">
      <c r="A1155" s="55"/>
      <c r="B1155" s="55"/>
      <c r="C1155" s="55"/>
      <c r="D1155" s="55"/>
      <c r="E1155" s="55" t="s">
        <v>50</v>
      </c>
      <c r="F1155" s="54">
        <v>24.43</v>
      </c>
      <c r="G1155" s="55"/>
      <c r="H1155" s="255" t="s">
        <v>51</v>
      </c>
      <c r="I1155" s="255"/>
      <c r="J1155" s="54">
        <v>109.21000000000001</v>
      </c>
    </row>
    <row r="1156" spans="1:10" ht="18" customHeight="1" thickTop="1">
      <c r="A1156" s="40" t="s">
        <v>425</v>
      </c>
      <c r="B1156" s="41" t="s">
        <v>16</v>
      </c>
      <c r="C1156" s="40" t="s">
        <v>17</v>
      </c>
      <c r="D1156" s="40" t="s">
        <v>6</v>
      </c>
      <c r="E1156" s="253" t="s">
        <v>42</v>
      </c>
      <c r="F1156" s="253"/>
      <c r="G1156" s="42" t="s">
        <v>18</v>
      </c>
      <c r="H1156" s="41" t="s">
        <v>19</v>
      </c>
      <c r="I1156" s="41" t="s">
        <v>20</v>
      </c>
      <c r="J1156" s="41" t="s">
        <v>7</v>
      </c>
    </row>
    <row r="1157" spans="1:10" ht="27" customHeight="1">
      <c r="A1157" s="69" t="s">
        <v>43</v>
      </c>
      <c r="B1157" s="70" t="s">
        <v>1279</v>
      </c>
      <c r="C1157" s="69" t="s">
        <v>26</v>
      </c>
      <c r="D1157" s="69" t="s">
        <v>1280</v>
      </c>
      <c r="E1157" s="250" t="s">
        <v>118</v>
      </c>
      <c r="F1157" s="250"/>
      <c r="G1157" s="71" t="s">
        <v>31</v>
      </c>
      <c r="H1157" s="72">
        <v>1</v>
      </c>
      <c r="I1157" s="73">
        <v>849.79</v>
      </c>
      <c r="J1157" s="73">
        <v>849.79</v>
      </c>
    </row>
    <row r="1158" spans="1:10" ht="27" customHeight="1">
      <c r="A1158" s="28" t="s">
        <v>52</v>
      </c>
      <c r="B1158" s="29" t="s">
        <v>1281</v>
      </c>
      <c r="C1158" s="28" t="s">
        <v>26</v>
      </c>
      <c r="D1158" s="28" t="s">
        <v>1282</v>
      </c>
      <c r="E1158" s="254" t="s">
        <v>118</v>
      </c>
      <c r="F1158" s="254"/>
      <c r="G1158" s="30" t="s">
        <v>31</v>
      </c>
      <c r="H1158" s="31">
        <v>1</v>
      </c>
      <c r="I1158" s="32">
        <v>703.04</v>
      </c>
      <c r="J1158" s="32">
        <v>703.04</v>
      </c>
    </row>
    <row r="1159" spans="1:10" ht="27" customHeight="1">
      <c r="A1159" s="28" t="s">
        <v>52</v>
      </c>
      <c r="B1159" s="29" t="s">
        <v>1283</v>
      </c>
      <c r="C1159" s="28" t="s">
        <v>26</v>
      </c>
      <c r="D1159" s="28" t="s">
        <v>1284</v>
      </c>
      <c r="E1159" s="254" t="s">
        <v>118</v>
      </c>
      <c r="F1159" s="254"/>
      <c r="G1159" s="30" t="s">
        <v>31</v>
      </c>
      <c r="H1159" s="31">
        <v>1</v>
      </c>
      <c r="I1159" s="32">
        <v>65.099999999999994</v>
      </c>
      <c r="J1159" s="32">
        <v>65.099999999999994</v>
      </c>
    </row>
    <row r="1160" spans="1:10" ht="27" customHeight="1">
      <c r="A1160" s="28" t="s">
        <v>52</v>
      </c>
      <c r="B1160" s="29" t="s">
        <v>1285</v>
      </c>
      <c r="C1160" s="28" t="s">
        <v>26</v>
      </c>
      <c r="D1160" s="28" t="s">
        <v>1286</v>
      </c>
      <c r="E1160" s="254" t="s">
        <v>118</v>
      </c>
      <c r="F1160" s="254"/>
      <c r="G1160" s="30" t="s">
        <v>31</v>
      </c>
      <c r="H1160" s="31">
        <v>1</v>
      </c>
      <c r="I1160" s="32">
        <v>12.51</v>
      </c>
      <c r="J1160" s="32">
        <v>12.51</v>
      </c>
    </row>
    <row r="1161" spans="1:10" ht="27" customHeight="1">
      <c r="A1161" s="28" t="s">
        <v>52</v>
      </c>
      <c r="B1161" s="29" t="s">
        <v>1287</v>
      </c>
      <c r="C1161" s="28" t="s">
        <v>26</v>
      </c>
      <c r="D1161" s="28" t="s">
        <v>1288</v>
      </c>
      <c r="E1161" s="254" t="s">
        <v>118</v>
      </c>
      <c r="F1161" s="254"/>
      <c r="G1161" s="30" t="s">
        <v>31</v>
      </c>
      <c r="H1161" s="31">
        <v>1</v>
      </c>
      <c r="I1161" s="32">
        <v>69.14</v>
      </c>
      <c r="J1161" s="32">
        <v>69.14</v>
      </c>
    </row>
    <row r="1162" spans="1:10" ht="27.6">
      <c r="A1162" s="26"/>
      <c r="B1162" s="26"/>
      <c r="C1162" s="26"/>
      <c r="D1162" s="26"/>
      <c r="E1162" s="26" t="s">
        <v>47</v>
      </c>
      <c r="F1162" s="27">
        <v>45.95</v>
      </c>
      <c r="G1162" s="26" t="s">
        <v>48</v>
      </c>
      <c r="H1162" s="27">
        <v>0</v>
      </c>
      <c r="I1162" s="26" t="s">
        <v>49</v>
      </c>
      <c r="J1162" s="27">
        <v>45.95</v>
      </c>
    </row>
    <row r="1163" spans="1:10" ht="15" customHeight="1" thickBot="1">
      <c r="A1163" s="55"/>
      <c r="B1163" s="55"/>
      <c r="C1163" s="55"/>
      <c r="D1163" s="55"/>
      <c r="E1163" s="55" t="s">
        <v>50</v>
      </c>
      <c r="F1163" s="54">
        <v>244.9</v>
      </c>
      <c r="G1163" s="55"/>
      <c r="H1163" s="255" t="s">
        <v>51</v>
      </c>
      <c r="I1163" s="255"/>
      <c r="J1163" s="54">
        <v>1094.69</v>
      </c>
    </row>
    <row r="1164" spans="1:10" ht="18" customHeight="1" thickTop="1">
      <c r="A1164" s="40" t="s">
        <v>426</v>
      </c>
      <c r="B1164" s="41" t="s">
        <v>16</v>
      </c>
      <c r="C1164" s="40" t="s">
        <v>17</v>
      </c>
      <c r="D1164" s="40" t="s">
        <v>6</v>
      </c>
      <c r="E1164" s="253" t="s">
        <v>42</v>
      </c>
      <c r="F1164" s="253"/>
      <c r="G1164" s="42" t="s">
        <v>18</v>
      </c>
      <c r="H1164" s="41" t="s">
        <v>19</v>
      </c>
      <c r="I1164" s="41" t="s">
        <v>20</v>
      </c>
      <c r="J1164" s="41" t="s">
        <v>7</v>
      </c>
    </row>
    <row r="1165" spans="1:10" ht="27" customHeight="1">
      <c r="A1165" s="69" t="s">
        <v>43</v>
      </c>
      <c r="B1165" s="70" t="s">
        <v>1289</v>
      </c>
      <c r="C1165" s="69" t="s">
        <v>26</v>
      </c>
      <c r="D1165" s="69" t="s">
        <v>1290</v>
      </c>
      <c r="E1165" s="250" t="s">
        <v>118</v>
      </c>
      <c r="F1165" s="250"/>
      <c r="G1165" s="71" t="s">
        <v>31</v>
      </c>
      <c r="H1165" s="72">
        <v>1</v>
      </c>
      <c r="I1165" s="73">
        <v>507.52</v>
      </c>
      <c r="J1165" s="73">
        <v>507.52</v>
      </c>
    </row>
    <row r="1166" spans="1:10" ht="27" customHeight="1">
      <c r="A1166" s="28" t="s">
        <v>52</v>
      </c>
      <c r="B1166" s="29" t="s">
        <v>1291</v>
      </c>
      <c r="C1166" s="28" t="s">
        <v>26</v>
      </c>
      <c r="D1166" s="28" t="s">
        <v>1292</v>
      </c>
      <c r="E1166" s="254" t="s">
        <v>118</v>
      </c>
      <c r="F1166" s="254"/>
      <c r="G1166" s="30" t="s">
        <v>31</v>
      </c>
      <c r="H1166" s="31">
        <v>1</v>
      </c>
      <c r="I1166" s="32">
        <v>70.22</v>
      </c>
      <c r="J1166" s="32">
        <v>70.22</v>
      </c>
    </row>
    <row r="1167" spans="1:10" ht="27" customHeight="1">
      <c r="A1167" s="28" t="s">
        <v>52</v>
      </c>
      <c r="B1167" s="29" t="s">
        <v>1293</v>
      </c>
      <c r="C1167" s="28" t="s">
        <v>26</v>
      </c>
      <c r="D1167" s="28" t="s">
        <v>1294</v>
      </c>
      <c r="E1167" s="254" t="s">
        <v>118</v>
      </c>
      <c r="F1167" s="254"/>
      <c r="G1167" s="30" t="s">
        <v>31</v>
      </c>
      <c r="H1167" s="31">
        <v>1</v>
      </c>
      <c r="I1167" s="32">
        <v>198.42</v>
      </c>
      <c r="J1167" s="32">
        <v>198.42</v>
      </c>
    </row>
    <row r="1168" spans="1:10" ht="27" customHeight="1">
      <c r="A1168" s="28" t="s">
        <v>52</v>
      </c>
      <c r="B1168" s="29" t="s">
        <v>1295</v>
      </c>
      <c r="C1168" s="28" t="s">
        <v>26</v>
      </c>
      <c r="D1168" s="28" t="s">
        <v>1296</v>
      </c>
      <c r="E1168" s="254" t="s">
        <v>118</v>
      </c>
      <c r="F1168" s="254"/>
      <c r="G1168" s="30" t="s">
        <v>31</v>
      </c>
      <c r="H1168" s="31">
        <v>1</v>
      </c>
      <c r="I1168" s="32">
        <v>238.88</v>
      </c>
      <c r="J1168" s="32">
        <v>238.88</v>
      </c>
    </row>
    <row r="1169" spans="1:10" ht="27.6">
      <c r="A1169" s="26"/>
      <c r="B1169" s="26"/>
      <c r="C1169" s="26"/>
      <c r="D1169" s="26"/>
      <c r="E1169" s="26" t="s">
        <v>47</v>
      </c>
      <c r="F1169" s="27">
        <v>19.03</v>
      </c>
      <c r="G1169" s="26" t="s">
        <v>48</v>
      </c>
      <c r="H1169" s="27">
        <v>0</v>
      </c>
      <c r="I1169" s="26" t="s">
        <v>49</v>
      </c>
      <c r="J1169" s="27">
        <v>19.03</v>
      </c>
    </row>
    <row r="1170" spans="1:10" ht="15" customHeight="1" thickBot="1">
      <c r="A1170" s="55"/>
      <c r="B1170" s="55"/>
      <c r="C1170" s="55"/>
      <c r="D1170" s="55"/>
      <c r="E1170" s="55" t="s">
        <v>50</v>
      </c>
      <c r="F1170" s="54">
        <v>146.26</v>
      </c>
      <c r="G1170" s="55"/>
      <c r="H1170" s="255" t="s">
        <v>51</v>
      </c>
      <c r="I1170" s="255"/>
      <c r="J1170" s="54">
        <v>653.78</v>
      </c>
    </row>
    <row r="1171" spans="1:10" ht="18" customHeight="1" thickTop="1">
      <c r="A1171" s="40" t="s">
        <v>427</v>
      </c>
      <c r="B1171" s="41" t="s">
        <v>16</v>
      </c>
      <c r="C1171" s="40" t="s">
        <v>17</v>
      </c>
      <c r="D1171" s="40" t="s">
        <v>6</v>
      </c>
      <c r="E1171" s="253" t="s">
        <v>42</v>
      </c>
      <c r="F1171" s="253"/>
      <c r="G1171" s="42" t="s">
        <v>18</v>
      </c>
      <c r="H1171" s="41" t="s">
        <v>19</v>
      </c>
      <c r="I1171" s="41" t="s">
        <v>20</v>
      </c>
      <c r="J1171" s="41" t="s">
        <v>7</v>
      </c>
    </row>
    <row r="1172" spans="1:10" ht="27" customHeight="1">
      <c r="A1172" s="69" t="s">
        <v>43</v>
      </c>
      <c r="B1172" s="70" t="s">
        <v>1297</v>
      </c>
      <c r="C1172" s="69" t="s">
        <v>26</v>
      </c>
      <c r="D1172" s="69" t="s">
        <v>1298</v>
      </c>
      <c r="E1172" s="250" t="s">
        <v>118</v>
      </c>
      <c r="F1172" s="250"/>
      <c r="G1172" s="71" t="s">
        <v>31</v>
      </c>
      <c r="H1172" s="72">
        <v>1</v>
      </c>
      <c r="I1172" s="73">
        <v>91.13</v>
      </c>
      <c r="J1172" s="73">
        <v>91.13</v>
      </c>
    </row>
    <row r="1173" spans="1:10" ht="27" customHeight="1">
      <c r="A1173" s="28" t="s">
        <v>52</v>
      </c>
      <c r="B1173" s="29" t="s">
        <v>121</v>
      </c>
      <c r="C1173" s="28" t="s">
        <v>26</v>
      </c>
      <c r="D1173" s="28" t="s">
        <v>122</v>
      </c>
      <c r="E1173" s="254" t="s">
        <v>55</v>
      </c>
      <c r="F1173" s="254"/>
      <c r="G1173" s="30" t="s">
        <v>56</v>
      </c>
      <c r="H1173" s="31">
        <v>0.16669999999999999</v>
      </c>
      <c r="I1173" s="32">
        <v>23.09</v>
      </c>
      <c r="J1173" s="32">
        <v>3.84</v>
      </c>
    </row>
    <row r="1174" spans="1:10" ht="27" customHeight="1">
      <c r="A1174" s="28" t="s">
        <v>52</v>
      </c>
      <c r="B1174" s="29" t="s">
        <v>53</v>
      </c>
      <c r="C1174" s="28" t="s">
        <v>26</v>
      </c>
      <c r="D1174" s="28" t="s">
        <v>54</v>
      </c>
      <c r="E1174" s="254" t="s">
        <v>55</v>
      </c>
      <c r="F1174" s="254"/>
      <c r="G1174" s="30" t="s">
        <v>56</v>
      </c>
      <c r="H1174" s="31">
        <v>5.2499999999999998E-2</v>
      </c>
      <c r="I1174" s="32">
        <v>19.11</v>
      </c>
      <c r="J1174" s="32">
        <v>1</v>
      </c>
    </row>
    <row r="1175" spans="1:10" ht="21" customHeight="1">
      <c r="A1175" s="21" t="s">
        <v>45</v>
      </c>
      <c r="B1175" s="22" t="s">
        <v>123</v>
      </c>
      <c r="C1175" s="21" t="s">
        <v>26</v>
      </c>
      <c r="D1175" s="21" t="s">
        <v>124</v>
      </c>
      <c r="E1175" s="257" t="s">
        <v>46</v>
      </c>
      <c r="F1175" s="257"/>
      <c r="G1175" s="23" t="s">
        <v>31</v>
      </c>
      <c r="H1175" s="24">
        <v>2.1000000000000001E-2</v>
      </c>
      <c r="I1175" s="25">
        <v>3.38</v>
      </c>
      <c r="J1175" s="25">
        <v>7.0000000000000007E-2</v>
      </c>
    </row>
    <row r="1176" spans="1:10" ht="27" customHeight="1">
      <c r="A1176" s="21" t="s">
        <v>45</v>
      </c>
      <c r="B1176" s="22" t="s">
        <v>1299</v>
      </c>
      <c r="C1176" s="21" t="s">
        <v>26</v>
      </c>
      <c r="D1176" s="21" t="s">
        <v>1300</v>
      </c>
      <c r="E1176" s="257" t="s">
        <v>46</v>
      </c>
      <c r="F1176" s="257"/>
      <c r="G1176" s="23" t="s">
        <v>31</v>
      </c>
      <c r="H1176" s="24">
        <v>1</v>
      </c>
      <c r="I1176" s="25">
        <v>86.22</v>
      </c>
      <c r="J1176" s="25">
        <v>86.22</v>
      </c>
    </row>
    <row r="1177" spans="1:10" ht="27.6">
      <c r="A1177" s="26"/>
      <c r="B1177" s="26"/>
      <c r="C1177" s="26"/>
      <c r="D1177" s="26"/>
      <c r="E1177" s="26" t="s">
        <v>47</v>
      </c>
      <c r="F1177" s="27">
        <v>3.36</v>
      </c>
      <c r="G1177" s="26" t="s">
        <v>48</v>
      </c>
      <c r="H1177" s="27">
        <v>0</v>
      </c>
      <c r="I1177" s="26" t="s">
        <v>49</v>
      </c>
      <c r="J1177" s="27">
        <v>3.36</v>
      </c>
    </row>
    <row r="1178" spans="1:10" ht="15" customHeight="1" thickBot="1">
      <c r="A1178" s="55"/>
      <c r="B1178" s="55"/>
      <c r="C1178" s="55"/>
      <c r="D1178" s="55"/>
      <c r="E1178" s="55" t="s">
        <v>50</v>
      </c>
      <c r="F1178" s="54">
        <v>26.26</v>
      </c>
      <c r="G1178" s="55"/>
      <c r="H1178" s="255" t="s">
        <v>51</v>
      </c>
      <c r="I1178" s="255"/>
      <c r="J1178" s="54">
        <v>117.39</v>
      </c>
    </row>
    <row r="1179" spans="1:10" ht="18" customHeight="1" thickTop="1">
      <c r="A1179" s="40" t="s">
        <v>428</v>
      </c>
      <c r="B1179" s="41" t="s">
        <v>16</v>
      </c>
      <c r="C1179" s="40" t="s">
        <v>17</v>
      </c>
      <c r="D1179" s="40" t="s">
        <v>6</v>
      </c>
      <c r="E1179" s="253" t="s">
        <v>42</v>
      </c>
      <c r="F1179" s="253"/>
      <c r="G1179" s="42" t="s">
        <v>18</v>
      </c>
      <c r="H1179" s="41" t="s">
        <v>19</v>
      </c>
      <c r="I1179" s="41" t="s">
        <v>20</v>
      </c>
      <c r="J1179" s="41" t="s">
        <v>7</v>
      </c>
    </row>
    <row r="1180" spans="1:10" ht="27" customHeight="1">
      <c r="A1180" s="69" t="s">
        <v>43</v>
      </c>
      <c r="B1180" s="70" t="s">
        <v>1289</v>
      </c>
      <c r="C1180" s="69" t="s">
        <v>26</v>
      </c>
      <c r="D1180" s="69" t="s">
        <v>1631</v>
      </c>
      <c r="E1180" s="250" t="s">
        <v>118</v>
      </c>
      <c r="F1180" s="250"/>
      <c r="G1180" s="71" t="s">
        <v>31</v>
      </c>
      <c r="H1180" s="72">
        <v>1</v>
      </c>
      <c r="I1180" s="73">
        <v>507.52</v>
      </c>
      <c r="J1180" s="73">
        <v>507.52</v>
      </c>
    </row>
    <row r="1181" spans="1:10" ht="27" customHeight="1">
      <c r="A1181" s="28" t="s">
        <v>52</v>
      </c>
      <c r="B1181" s="29" t="s">
        <v>1291</v>
      </c>
      <c r="C1181" s="28" t="s">
        <v>26</v>
      </c>
      <c r="D1181" s="28" t="s">
        <v>1292</v>
      </c>
      <c r="E1181" s="254" t="s">
        <v>118</v>
      </c>
      <c r="F1181" s="254"/>
      <c r="G1181" s="30" t="s">
        <v>31</v>
      </c>
      <c r="H1181" s="31">
        <v>1</v>
      </c>
      <c r="I1181" s="32">
        <v>70.22</v>
      </c>
      <c r="J1181" s="32">
        <v>70.22</v>
      </c>
    </row>
    <row r="1182" spans="1:10" ht="27" customHeight="1">
      <c r="A1182" s="28" t="s">
        <v>52</v>
      </c>
      <c r="B1182" s="29" t="s">
        <v>1293</v>
      </c>
      <c r="C1182" s="28" t="s">
        <v>26</v>
      </c>
      <c r="D1182" s="28" t="s">
        <v>1294</v>
      </c>
      <c r="E1182" s="254" t="s">
        <v>118</v>
      </c>
      <c r="F1182" s="254"/>
      <c r="G1182" s="30" t="s">
        <v>31</v>
      </c>
      <c r="H1182" s="31">
        <v>1</v>
      </c>
      <c r="I1182" s="32">
        <v>198.42</v>
      </c>
      <c r="J1182" s="32">
        <v>198.42</v>
      </c>
    </row>
    <row r="1183" spans="1:10" ht="27" customHeight="1">
      <c r="A1183" s="28" t="s">
        <v>52</v>
      </c>
      <c r="B1183" s="29" t="s">
        <v>1295</v>
      </c>
      <c r="C1183" s="28" t="s">
        <v>26</v>
      </c>
      <c r="D1183" s="28" t="s">
        <v>1296</v>
      </c>
      <c r="E1183" s="254" t="s">
        <v>118</v>
      </c>
      <c r="F1183" s="254"/>
      <c r="G1183" s="30" t="s">
        <v>31</v>
      </c>
      <c r="H1183" s="31">
        <v>1</v>
      </c>
      <c r="I1183" s="32">
        <v>238.88</v>
      </c>
      <c r="J1183" s="32">
        <v>238.88</v>
      </c>
    </row>
    <row r="1184" spans="1:10" ht="27.6">
      <c r="A1184" s="26"/>
      <c r="B1184" s="26"/>
      <c r="C1184" s="26"/>
      <c r="D1184" s="26"/>
      <c r="E1184" s="26" t="s">
        <v>47</v>
      </c>
      <c r="F1184" s="27">
        <v>19.03</v>
      </c>
      <c r="G1184" s="26" t="s">
        <v>48</v>
      </c>
      <c r="H1184" s="27">
        <v>0</v>
      </c>
      <c r="I1184" s="26" t="s">
        <v>49</v>
      </c>
      <c r="J1184" s="27">
        <v>19.03</v>
      </c>
    </row>
    <row r="1185" spans="1:10" ht="15" customHeight="1" thickBot="1">
      <c r="A1185" s="55"/>
      <c r="B1185" s="55"/>
      <c r="C1185" s="55"/>
      <c r="D1185" s="55"/>
      <c r="E1185" s="55" t="s">
        <v>50</v>
      </c>
      <c r="F1185" s="54">
        <v>146.26</v>
      </c>
      <c r="G1185" s="55"/>
      <c r="H1185" s="255" t="s">
        <v>51</v>
      </c>
      <c r="I1185" s="255"/>
      <c r="J1185" s="54">
        <v>653.78</v>
      </c>
    </row>
    <row r="1186" spans="1:10" ht="18" customHeight="1" thickTop="1">
      <c r="A1186" s="40" t="s">
        <v>429</v>
      </c>
      <c r="B1186" s="41" t="s">
        <v>16</v>
      </c>
      <c r="C1186" s="40" t="s">
        <v>17</v>
      </c>
      <c r="D1186" s="40" t="s">
        <v>6</v>
      </c>
      <c r="E1186" s="253" t="s">
        <v>42</v>
      </c>
      <c r="F1186" s="253"/>
      <c r="G1186" s="42" t="s">
        <v>18</v>
      </c>
      <c r="H1186" s="41" t="s">
        <v>19</v>
      </c>
      <c r="I1186" s="41" t="s">
        <v>20</v>
      </c>
      <c r="J1186" s="41" t="s">
        <v>7</v>
      </c>
    </row>
    <row r="1187" spans="1:10" ht="40.5" customHeight="1">
      <c r="A1187" s="69" t="s">
        <v>43</v>
      </c>
      <c r="B1187" s="70" t="s">
        <v>431</v>
      </c>
      <c r="C1187" s="69" t="s">
        <v>26</v>
      </c>
      <c r="D1187" s="69" t="s">
        <v>1301</v>
      </c>
      <c r="E1187" s="250" t="s">
        <v>79</v>
      </c>
      <c r="F1187" s="250"/>
      <c r="G1187" s="71" t="s">
        <v>31</v>
      </c>
      <c r="H1187" s="72">
        <v>1</v>
      </c>
      <c r="I1187" s="73">
        <v>96.240000000000009</v>
      </c>
      <c r="J1187" s="73">
        <v>96.24</v>
      </c>
    </row>
    <row r="1188" spans="1:10" ht="27" customHeight="1">
      <c r="A1188" s="28" t="s">
        <v>52</v>
      </c>
      <c r="B1188" s="29" t="s">
        <v>80</v>
      </c>
      <c r="C1188" s="28" t="s">
        <v>26</v>
      </c>
      <c r="D1188" s="28" t="s">
        <v>81</v>
      </c>
      <c r="E1188" s="254" t="s">
        <v>55</v>
      </c>
      <c r="F1188" s="254"/>
      <c r="G1188" s="30" t="s">
        <v>56</v>
      </c>
      <c r="H1188" s="31">
        <v>0.45</v>
      </c>
      <c r="I1188" s="32">
        <v>24.08</v>
      </c>
      <c r="J1188" s="32">
        <v>10.83</v>
      </c>
    </row>
    <row r="1189" spans="1:10" ht="27" customHeight="1">
      <c r="A1189" s="28" t="s">
        <v>52</v>
      </c>
      <c r="B1189" s="29" t="s">
        <v>53</v>
      </c>
      <c r="C1189" s="28" t="s">
        <v>26</v>
      </c>
      <c r="D1189" s="28" t="s">
        <v>54</v>
      </c>
      <c r="E1189" s="254" t="s">
        <v>55</v>
      </c>
      <c r="F1189" s="254"/>
      <c r="G1189" s="30" t="s">
        <v>56</v>
      </c>
      <c r="H1189" s="31">
        <v>0.3</v>
      </c>
      <c r="I1189" s="32">
        <v>19.11</v>
      </c>
      <c r="J1189" s="32">
        <v>5.73</v>
      </c>
    </row>
    <row r="1190" spans="1:10" ht="27" customHeight="1">
      <c r="A1190" s="21" t="s">
        <v>45</v>
      </c>
      <c r="B1190" s="22" t="s">
        <v>559</v>
      </c>
      <c r="C1190" s="21" t="s">
        <v>26</v>
      </c>
      <c r="D1190" s="21" t="s">
        <v>560</v>
      </c>
      <c r="E1190" s="257" t="s">
        <v>46</v>
      </c>
      <c r="F1190" s="257"/>
      <c r="G1190" s="23" t="s">
        <v>31</v>
      </c>
      <c r="H1190" s="24">
        <v>1</v>
      </c>
      <c r="I1190" s="25">
        <v>79.56</v>
      </c>
      <c r="J1190" s="25">
        <v>79.56</v>
      </c>
    </row>
    <row r="1191" spans="1:10" ht="21" customHeight="1">
      <c r="A1191" s="21" t="s">
        <v>45</v>
      </c>
      <c r="B1191" s="22" t="s">
        <v>547</v>
      </c>
      <c r="C1191" s="21" t="s">
        <v>26</v>
      </c>
      <c r="D1191" s="21" t="s">
        <v>548</v>
      </c>
      <c r="E1191" s="257" t="s">
        <v>46</v>
      </c>
      <c r="F1191" s="257"/>
      <c r="G1191" s="23" t="s">
        <v>31</v>
      </c>
      <c r="H1191" s="24">
        <v>0.01</v>
      </c>
      <c r="I1191" s="25">
        <v>12.47</v>
      </c>
      <c r="J1191" s="25">
        <v>0.12</v>
      </c>
    </row>
    <row r="1192" spans="1:10" ht="27.6">
      <c r="A1192" s="26"/>
      <c r="B1192" s="26"/>
      <c r="C1192" s="26"/>
      <c r="D1192" s="26"/>
      <c r="E1192" s="26" t="s">
        <v>47</v>
      </c>
      <c r="F1192" s="27">
        <v>11.15</v>
      </c>
      <c r="G1192" s="26" t="s">
        <v>48</v>
      </c>
      <c r="H1192" s="27">
        <v>0</v>
      </c>
      <c r="I1192" s="26" t="s">
        <v>49</v>
      </c>
      <c r="J1192" s="27">
        <v>11.15</v>
      </c>
    </row>
    <row r="1193" spans="1:10" ht="15" customHeight="1" thickBot="1">
      <c r="A1193" s="55"/>
      <c r="B1193" s="55"/>
      <c r="C1193" s="55"/>
      <c r="D1193" s="55"/>
      <c r="E1193" s="55" t="s">
        <v>50</v>
      </c>
      <c r="F1193" s="54">
        <v>27.73</v>
      </c>
      <c r="G1193" s="55"/>
      <c r="H1193" s="255" t="s">
        <v>51</v>
      </c>
      <c r="I1193" s="255"/>
      <c r="J1193" s="54">
        <v>123.97</v>
      </c>
    </row>
    <row r="1194" spans="1:10" ht="18" customHeight="1" thickTop="1">
      <c r="A1194" s="40" t="s">
        <v>430</v>
      </c>
      <c r="B1194" s="41" t="s">
        <v>16</v>
      </c>
      <c r="C1194" s="40" t="s">
        <v>17</v>
      </c>
      <c r="D1194" s="40" t="s">
        <v>6</v>
      </c>
      <c r="E1194" s="253" t="s">
        <v>42</v>
      </c>
      <c r="F1194" s="253"/>
      <c r="G1194" s="42" t="s">
        <v>18</v>
      </c>
      <c r="H1194" s="41" t="s">
        <v>19</v>
      </c>
      <c r="I1194" s="41" t="s">
        <v>20</v>
      </c>
      <c r="J1194" s="41" t="s">
        <v>7</v>
      </c>
    </row>
    <row r="1195" spans="1:10" ht="27" customHeight="1">
      <c r="A1195" s="69" t="s">
        <v>43</v>
      </c>
      <c r="B1195" s="70" t="s">
        <v>1302</v>
      </c>
      <c r="C1195" s="69" t="s">
        <v>26</v>
      </c>
      <c r="D1195" s="69" t="s">
        <v>1303</v>
      </c>
      <c r="E1195" s="250" t="s">
        <v>118</v>
      </c>
      <c r="F1195" s="250"/>
      <c r="G1195" s="71" t="s">
        <v>31</v>
      </c>
      <c r="H1195" s="72">
        <v>1</v>
      </c>
      <c r="I1195" s="73">
        <v>99.86</v>
      </c>
      <c r="J1195" s="73">
        <v>99.86</v>
      </c>
    </row>
    <row r="1196" spans="1:10" ht="27" customHeight="1">
      <c r="A1196" s="28" t="s">
        <v>52</v>
      </c>
      <c r="B1196" s="29" t="s">
        <v>121</v>
      </c>
      <c r="C1196" s="28" t="s">
        <v>26</v>
      </c>
      <c r="D1196" s="28" t="s">
        <v>122</v>
      </c>
      <c r="E1196" s="254" t="s">
        <v>55</v>
      </c>
      <c r="F1196" s="254"/>
      <c r="G1196" s="30" t="s">
        <v>56</v>
      </c>
      <c r="H1196" s="31">
        <v>9.6000000000000002E-2</v>
      </c>
      <c r="I1196" s="32">
        <v>23.09</v>
      </c>
      <c r="J1196" s="32">
        <v>2.21</v>
      </c>
    </row>
    <row r="1197" spans="1:10" ht="27" customHeight="1">
      <c r="A1197" s="28" t="s">
        <v>52</v>
      </c>
      <c r="B1197" s="29" t="s">
        <v>53</v>
      </c>
      <c r="C1197" s="28" t="s">
        <v>26</v>
      </c>
      <c r="D1197" s="28" t="s">
        <v>54</v>
      </c>
      <c r="E1197" s="254" t="s">
        <v>55</v>
      </c>
      <c r="F1197" s="254"/>
      <c r="G1197" s="30" t="s">
        <v>56</v>
      </c>
      <c r="H1197" s="31">
        <v>3.0300000000000001E-2</v>
      </c>
      <c r="I1197" s="32">
        <v>19.11</v>
      </c>
      <c r="J1197" s="32">
        <v>0.56999999999999995</v>
      </c>
    </row>
    <row r="1198" spans="1:10" ht="21" customHeight="1">
      <c r="A1198" s="21" t="s">
        <v>45</v>
      </c>
      <c r="B1198" s="22" t="s">
        <v>123</v>
      </c>
      <c r="C1198" s="21" t="s">
        <v>26</v>
      </c>
      <c r="D1198" s="21" t="s">
        <v>124</v>
      </c>
      <c r="E1198" s="257" t="s">
        <v>46</v>
      </c>
      <c r="F1198" s="257"/>
      <c r="G1198" s="23" t="s">
        <v>31</v>
      </c>
      <c r="H1198" s="24">
        <v>2.1000000000000001E-2</v>
      </c>
      <c r="I1198" s="25">
        <v>3.38</v>
      </c>
      <c r="J1198" s="25">
        <v>7.0000000000000007E-2</v>
      </c>
    </row>
    <row r="1199" spans="1:10" ht="21" customHeight="1">
      <c r="A1199" s="21" t="s">
        <v>45</v>
      </c>
      <c r="B1199" s="22" t="s">
        <v>1304</v>
      </c>
      <c r="C1199" s="21" t="s">
        <v>26</v>
      </c>
      <c r="D1199" s="21" t="s">
        <v>1305</v>
      </c>
      <c r="E1199" s="257" t="s">
        <v>46</v>
      </c>
      <c r="F1199" s="257"/>
      <c r="G1199" s="23" t="s">
        <v>31</v>
      </c>
      <c r="H1199" s="24">
        <v>1</v>
      </c>
      <c r="I1199" s="25">
        <v>97.01</v>
      </c>
      <c r="J1199" s="25">
        <v>97.01</v>
      </c>
    </row>
    <row r="1200" spans="1:10" ht="27.6">
      <c r="A1200" s="26"/>
      <c r="B1200" s="26"/>
      <c r="C1200" s="26"/>
      <c r="D1200" s="26"/>
      <c r="E1200" s="26" t="s">
        <v>47</v>
      </c>
      <c r="F1200" s="27">
        <v>1.94</v>
      </c>
      <c r="G1200" s="26" t="s">
        <v>48</v>
      </c>
      <c r="H1200" s="27">
        <v>0</v>
      </c>
      <c r="I1200" s="26" t="s">
        <v>49</v>
      </c>
      <c r="J1200" s="27">
        <v>1.94</v>
      </c>
    </row>
    <row r="1201" spans="1:10" ht="15" customHeight="1" thickBot="1">
      <c r="A1201" s="55"/>
      <c r="B1201" s="55"/>
      <c r="C1201" s="55"/>
      <c r="D1201" s="55"/>
      <c r="E1201" s="55" t="s">
        <v>50</v>
      </c>
      <c r="F1201" s="54">
        <v>28.77</v>
      </c>
      <c r="G1201" s="55"/>
      <c r="H1201" s="255" t="s">
        <v>51</v>
      </c>
      <c r="I1201" s="255"/>
      <c r="J1201" s="54">
        <v>128.63</v>
      </c>
    </row>
    <row r="1202" spans="1:10" ht="18" customHeight="1" thickTop="1">
      <c r="A1202" s="40" t="s">
        <v>433</v>
      </c>
      <c r="B1202" s="41" t="s">
        <v>16</v>
      </c>
      <c r="C1202" s="40" t="s">
        <v>17</v>
      </c>
      <c r="D1202" s="40" t="s">
        <v>6</v>
      </c>
      <c r="E1202" s="253" t="s">
        <v>42</v>
      </c>
      <c r="F1202" s="253"/>
      <c r="G1202" s="42" t="s">
        <v>18</v>
      </c>
      <c r="H1202" s="41" t="s">
        <v>19</v>
      </c>
      <c r="I1202" s="41" t="s">
        <v>20</v>
      </c>
      <c r="J1202" s="41" t="s">
        <v>7</v>
      </c>
    </row>
    <row r="1203" spans="1:10" ht="21" customHeight="1">
      <c r="A1203" s="69" t="s">
        <v>43</v>
      </c>
      <c r="B1203" s="70" t="s">
        <v>647</v>
      </c>
      <c r="C1203" s="69" t="s">
        <v>26</v>
      </c>
      <c r="D1203" s="69" t="s">
        <v>439</v>
      </c>
      <c r="E1203" s="250" t="s">
        <v>563</v>
      </c>
      <c r="F1203" s="250"/>
      <c r="G1203" s="71" t="s">
        <v>31</v>
      </c>
      <c r="H1203" s="72">
        <v>1</v>
      </c>
      <c r="I1203" s="73">
        <v>200.56</v>
      </c>
      <c r="J1203" s="73">
        <v>200.56</v>
      </c>
    </row>
    <row r="1204" spans="1:10" ht="27" customHeight="1">
      <c r="A1204" s="28" t="s">
        <v>52</v>
      </c>
      <c r="B1204" s="29" t="s">
        <v>121</v>
      </c>
      <c r="C1204" s="28" t="s">
        <v>26</v>
      </c>
      <c r="D1204" s="28" t="s">
        <v>122</v>
      </c>
      <c r="E1204" s="254" t="s">
        <v>55</v>
      </c>
      <c r="F1204" s="254"/>
      <c r="G1204" s="30" t="s">
        <v>56</v>
      </c>
      <c r="H1204" s="31">
        <v>0.3</v>
      </c>
      <c r="I1204" s="32">
        <v>23.09</v>
      </c>
      <c r="J1204" s="32">
        <v>6.92</v>
      </c>
    </row>
    <row r="1205" spans="1:10" ht="27" customHeight="1">
      <c r="A1205" s="28" t="s">
        <v>52</v>
      </c>
      <c r="B1205" s="29" t="s">
        <v>53</v>
      </c>
      <c r="C1205" s="28" t="s">
        <v>26</v>
      </c>
      <c r="D1205" s="28" t="s">
        <v>54</v>
      </c>
      <c r="E1205" s="254" t="s">
        <v>55</v>
      </c>
      <c r="F1205" s="254"/>
      <c r="G1205" s="30" t="s">
        <v>56</v>
      </c>
      <c r="H1205" s="31">
        <v>0.3</v>
      </c>
      <c r="I1205" s="32">
        <v>19.11</v>
      </c>
      <c r="J1205" s="32">
        <v>5.73</v>
      </c>
    </row>
    <row r="1206" spans="1:10" ht="27" customHeight="1">
      <c r="A1206" s="21" t="s">
        <v>45</v>
      </c>
      <c r="B1206" s="22" t="s">
        <v>823</v>
      </c>
      <c r="C1206" s="21" t="s">
        <v>26</v>
      </c>
      <c r="D1206" s="21" t="s">
        <v>824</v>
      </c>
      <c r="E1206" s="257" t="s">
        <v>46</v>
      </c>
      <c r="F1206" s="257"/>
      <c r="G1206" s="23" t="s">
        <v>31</v>
      </c>
      <c r="H1206" s="24">
        <v>1</v>
      </c>
      <c r="I1206" s="25">
        <v>0.67</v>
      </c>
      <c r="J1206" s="25">
        <v>0.67</v>
      </c>
    </row>
    <row r="1207" spans="1:10" ht="27" customHeight="1">
      <c r="A1207" s="21" t="s">
        <v>45</v>
      </c>
      <c r="B1207" s="22" t="s">
        <v>490</v>
      </c>
      <c r="C1207" s="21" t="s">
        <v>26</v>
      </c>
      <c r="D1207" s="21" t="s">
        <v>491</v>
      </c>
      <c r="E1207" s="257" t="s">
        <v>46</v>
      </c>
      <c r="F1207" s="257"/>
      <c r="G1207" s="23" t="s">
        <v>31</v>
      </c>
      <c r="H1207" s="24">
        <v>1</v>
      </c>
      <c r="I1207" s="25">
        <v>187.24</v>
      </c>
      <c r="J1207" s="25">
        <v>187.24</v>
      </c>
    </row>
    <row r="1208" spans="1:10" ht="27.6">
      <c r="A1208" s="26"/>
      <c r="B1208" s="26"/>
      <c r="C1208" s="26"/>
      <c r="D1208" s="26"/>
      <c r="E1208" s="26" t="s">
        <v>47</v>
      </c>
      <c r="F1208" s="27">
        <v>8.5299999999999994</v>
      </c>
      <c r="G1208" s="26" t="s">
        <v>48</v>
      </c>
      <c r="H1208" s="27">
        <v>0</v>
      </c>
      <c r="I1208" s="26" t="s">
        <v>49</v>
      </c>
      <c r="J1208" s="27">
        <v>8.5299999999999994</v>
      </c>
    </row>
    <row r="1209" spans="1:10" ht="15" customHeight="1" thickBot="1">
      <c r="A1209" s="55"/>
      <c r="B1209" s="55"/>
      <c r="C1209" s="55"/>
      <c r="D1209" s="55"/>
      <c r="E1209" s="55" t="s">
        <v>50</v>
      </c>
      <c r="F1209" s="54">
        <v>57.8</v>
      </c>
      <c r="G1209" s="55"/>
      <c r="H1209" s="255" t="s">
        <v>51</v>
      </c>
      <c r="I1209" s="255"/>
      <c r="J1209" s="54">
        <v>258.36</v>
      </c>
    </row>
    <row r="1210" spans="1:10" ht="18" customHeight="1" thickTop="1">
      <c r="A1210" s="40" t="s">
        <v>434</v>
      </c>
      <c r="B1210" s="41" t="s">
        <v>16</v>
      </c>
      <c r="C1210" s="40" t="s">
        <v>17</v>
      </c>
      <c r="D1210" s="40" t="s">
        <v>6</v>
      </c>
      <c r="E1210" s="253" t="s">
        <v>42</v>
      </c>
      <c r="F1210" s="253"/>
      <c r="G1210" s="42" t="s">
        <v>18</v>
      </c>
      <c r="H1210" s="41" t="s">
        <v>19</v>
      </c>
      <c r="I1210" s="41" t="s">
        <v>20</v>
      </c>
      <c r="J1210" s="41" t="s">
        <v>7</v>
      </c>
    </row>
    <row r="1211" spans="1:10" ht="40.5" customHeight="1">
      <c r="A1211" s="69" t="s">
        <v>43</v>
      </c>
      <c r="B1211" s="70" t="s">
        <v>451</v>
      </c>
      <c r="C1211" s="69" t="s">
        <v>26</v>
      </c>
      <c r="D1211" s="69" t="s">
        <v>648</v>
      </c>
      <c r="E1211" s="250" t="s">
        <v>79</v>
      </c>
      <c r="F1211" s="250"/>
      <c r="G1211" s="71" t="s">
        <v>31</v>
      </c>
      <c r="H1211" s="72">
        <v>1</v>
      </c>
      <c r="I1211" s="73">
        <v>30.400000000000002</v>
      </c>
      <c r="J1211" s="73">
        <v>30.4</v>
      </c>
    </row>
    <row r="1212" spans="1:10" ht="27" customHeight="1">
      <c r="A1212" s="28" t="s">
        <v>52</v>
      </c>
      <c r="B1212" s="29" t="s">
        <v>82</v>
      </c>
      <c r="C1212" s="28" t="s">
        <v>26</v>
      </c>
      <c r="D1212" s="28" t="s">
        <v>83</v>
      </c>
      <c r="E1212" s="254" t="s">
        <v>55</v>
      </c>
      <c r="F1212" s="254"/>
      <c r="G1212" s="30" t="s">
        <v>56</v>
      </c>
      <c r="H1212" s="31">
        <v>7.4800000000000005E-2</v>
      </c>
      <c r="I1212" s="32">
        <v>19.899999999999999</v>
      </c>
      <c r="J1212" s="32">
        <v>1.48</v>
      </c>
    </row>
    <row r="1213" spans="1:10" ht="27" customHeight="1">
      <c r="A1213" s="28" t="s">
        <v>52</v>
      </c>
      <c r="B1213" s="29" t="s">
        <v>80</v>
      </c>
      <c r="C1213" s="28" t="s">
        <v>26</v>
      </c>
      <c r="D1213" s="28" t="s">
        <v>81</v>
      </c>
      <c r="E1213" s="254" t="s">
        <v>55</v>
      </c>
      <c r="F1213" s="254"/>
      <c r="G1213" s="30" t="s">
        <v>56</v>
      </c>
      <c r="H1213" s="31">
        <v>0.17949999999999999</v>
      </c>
      <c r="I1213" s="32">
        <v>24.08</v>
      </c>
      <c r="J1213" s="32">
        <v>4.32</v>
      </c>
    </row>
    <row r="1214" spans="1:10" ht="27" customHeight="1">
      <c r="A1214" s="21" t="s">
        <v>45</v>
      </c>
      <c r="B1214" s="22" t="s">
        <v>573</v>
      </c>
      <c r="C1214" s="21" t="s">
        <v>26</v>
      </c>
      <c r="D1214" s="21" t="s">
        <v>574</v>
      </c>
      <c r="E1214" s="257" t="s">
        <v>46</v>
      </c>
      <c r="F1214" s="257"/>
      <c r="G1214" s="23" t="s">
        <v>31</v>
      </c>
      <c r="H1214" s="24">
        <v>1</v>
      </c>
      <c r="I1214" s="25">
        <v>24.6</v>
      </c>
      <c r="J1214" s="25">
        <v>24.6</v>
      </c>
    </row>
    <row r="1215" spans="1:10" ht="27.6">
      <c r="A1215" s="26"/>
      <c r="B1215" s="26"/>
      <c r="C1215" s="26"/>
      <c r="D1215" s="26"/>
      <c r="E1215" s="26" t="s">
        <v>47</v>
      </c>
      <c r="F1215" s="27">
        <v>3.9499999999999997</v>
      </c>
      <c r="G1215" s="26" t="s">
        <v>48</v>
      </c>
      <c r="H1215" s="27">
        <v>0</v>
      </c>
      <c r="I1215" s="26" t="s">
        <v>49</v>
      </c>
      <c r="J1215" s="27">
        <v>3.9499999999999997</v>
      </c>
    </row>
    <row r="1216" spans="1:10" ht="15" customHeight="1" thickBot="1">
      <c r="A1216" s="55"/>
      <c r="B1216" s="55"/>
      <c r="C1216" s="55"/>
      <c r="D1216" s="55"/>
      <c r="E1216" s="55" t="s">
        <v>50</v>
      </c>
      <c r="F1216" s="54">
        <v>8.76</v>
      </c>
      <c r="G1216" s="55"/>
      <c r="H1216" s="255" t="s">
        <v>51</v>
      </c>
      <c r="I1216" s="255"/>
      <c r="J1216" s="54">
        <v>39.159999999999997</v>
      </c>
    </row>
    <row r="1217" spans="1:10" ht="18" customHeight="1" thickTop="1">
      <c r="A1217" s="40" t="s">
        <v>435</v>
      </c>
      <c r="B1217" s="41" t="s">
        <v>16</v>
      </c>
      <c r="C1217" s="40" t="s">
        <v>17</v>
      </c>
      <c r="D1217" s="40" t="s">
        <v>6</v>
      </c>
      <c r="E1217" s="253" t="s">
        <v>42</v>
      </c>
      <c r="F1217" s="253"/>
      <c r="G1217" s="42" t="s">
        <v>18</v>
      </c>
      <c r="H1217" s="41" t="s">
        <v>19</v>
      </c>
      <c r="I1217" s="41" t="s">
        <v>20</v>
      </c>
      <c r="J1217" s="41" t="s">
        <v>7</v>
      </c>
    </row>
    <row r="1218" spans="1:10" ht="27" customHeight="1">
      <c r="A1218" s="69" t="s">
        <v>43</v>
      </c>
      <c r="B1218" s="70" t="s">
        <v>649</v>
      </c>
      <c r="C1218" s="69" t="s">
        <v>26</v>
      </c>
      <c r="D1218" s="69" t="s">
        <v>650</v>
      </c>
      <c r="E1218" s="250" t="s">
        <v>825</v>
      </c>
      <c r="F1218" s="250"/>
      <c r="G1218" s="71" t="s">
        <v>24</v>
      </c>
      <c r="H1218" s="72">
        <v>1</v>
      </c>
      <c r="I1218" s="73">
        <v>16.450000000000003</v>
      </c>
      <c r="J1218" s="73">
        <v>16.45</v>
      </c>
    </row>
    <row r="1219" spans="1:10" ht="40.5" customHeight="1">
      <c r="A1219" s="28" t="s">
        <v>52</v>
      </c>
      <c r="B1219" s="29" t="s">
        <v>826</v>
      </c>
      <c r="C1219" s="28" t="s">
        <v>26</v>
      </c>
      <c r="D1219" s="28" t="s">
        <v>827</v>
      </c>
      <c r="E1219" s="254" t="s">
        <v>67</v>
      </c>
      <c r="F1219" s="254"/>
      <c r="G1219" s="30" t="s">
        <v>68</v>
      </c>
      <c r="H1219" s="31">
        <v>3.333E-3</v>
      </c>
      <c r="I1219" s="32">
        <v>194.8</v>
      </c>
      <c r="J1219" s="32">
        <v>0.64</v>
      </c>
    </row>
    <row r="1220" spans="1:10" ht="27" customHeight="1">
      <c r="A1220" s="28" t="s">
        <v>52</v>
      </c>
      <c r="B1220" s="29" t="s">
        <v>53</v>
      </c>
      <c r="C1220" s="28" t="s">
        <v>26</v>
      </c>
      <c r="D1220" s="28" t="s">
        <v>54</v>
      </c>
      <c r="E1220" s="254" t="s">
        <v>55</v>
      </c>
      <c r="F1220" s="254"/>
      <c r="G1220" s="30" t="s">
        <v>56</v>
      </c>
      <c r="H1220" s="31">
        <v>3.3329999999999999E-2</v>
      </c>
      <c r="I1220" s="32">
        <v>19.11</v>
      </c>
      <c r="J1220" s="32">
        <v>0.63</v>
      </c>
    </row>
    <row r="1221" spans="1:10" ht="27" customHeight="1">
      <c r="A1221" s="28" t="s">
        <v>52</v>
      </c>
      <c r="B1221" s="29" t="s">
        <v>828</v>
      </c>
      <c r="C1221" s="28" t="s">
        <v>26</v>
      </c>
      <c r="D1221" s="28" t="s">
        <v>829</v>
      </c>
      <c r="E1221" s="254" t="s">
        <v>67</v>
      </c>
      <c r="F1221" s="254"/>
      <c r="G1221" s="30" t="s">
        <v>68</v>
      </c>
      <c r="H1221" s="31">
        <v>3.333E-3</v>
      </c>
      <c r="I1221" s="32">
        <v>157.49</v>
      </c>
      <c r="J1221" s="32">
        <v>0.52</v>
      </c>
    </row>
    <row r="1222" spans="1:10" ht="21" customHeight="1">
      <c r="A1222" s="21" t="s">
        <v>45</v>
      </c>
      <c r="B1222" s="22" t="s">
        <v>111</v>
      </c>
      <c r="C1222" s="21" t="s">
        <v>26</v>
      </c>
      <c r="D1222" s="21" t="s">
        <v>294</v>
      </c>
      <c r="E1222" s="257" t="s">
        <v>46</v>
      </c>
      <c r="F1222" s="257"/>
      <c r="G1222" s="23" t="s">
        <v>90</v>
      </c>
      <c r="H1222" s="24">
        <v>0.13</v>
      </c>
      <c r="I1222" s="25">
        <v>22.29</v>
      </c>
      <c r="J1222" s="25">
        <v>2.89</v>
      </c>
    </row>
    <row r="1223" spans="1:10" ht="21" customHeight="1">
      <c r="A1223" s="21" t="s">
        <v>45</v>
      </c>
      <c r="B1223" s="22" t="s">
        <v>830</v>
      </c>
      <c r="C1223" s="21" t="s">
        <v>26</v>
      </c>
      <c r="D1223" s="21" t="s">
        <v>831</v>
      </c>
      <c r="E1223" s="257" t="s">
        <v>46</v>
      </c>
      <c r="F1223" s="257"/>
      <c r="G1223" s="23" t="s">
        <v>90</v>
      </c>
      <c r="H1223" s="24">
        <v>0.6</v>
      </c>
      <c r="I1223" s="25">
        <v>11.15</v>
      </c>
      <c r="J1223" s="25">
        <v>6.69</v>
      </c>
    </row>
    <row r="1224" spans="1:10" ht="21" customHeight="1">
      <c r="A1224" s="21" t="s">
        <v>45</v>
      </c>
      <c r="B1224" s="22" t="s">
        <v>832</v>
      </c>
      <c r="C1224" s="21" t="s">
        <v>26</v>
      </c>
      <c r="D1224" s="21" t="s">
        <v>833</v>
      </c>
      <c r="E1224" s="257" t="s">
        <v>46</v>
      </c>
      <c r="F1224" s="257"/>
      <c r="G1224" s="23" t="s">
        <v>90</v>
      </c>
      <c r="H1224" s="24">
        <v>0.03</v>
      </c>
      <c r="I1224" s="25">
        <v>22.24</v>
      </c>
      <c r="J1224" s="25">
        <v>0.66</v>
      </c>
    </row>
    <row r="1225" spans="1:10" ht="27" customHeight="1">
      <c r="A1225" s="21" t="s">
        <v>45</v>
      </c>
      <c r="B1225" s="22" t="s">
        <v>834</v>
      </c>
      <c r="C1225" s="21" t="s">
        <v>26</v>
      </c>
      <c r="D1225" s="21" t="s">
        <v>835</v>
      </c>
      <c r="E1225" s="257" t="s">
        <v>46</v>
      </c>
      <c r="F1225" s="257"/>
      <c r="G1225" s="23" t="s">
        <v>59</v>
      </c>
      <c r="H1225" s="24">
        <v>0.4</v>
      </c>
      <c r="I1225" s="25">
        <v>11.05</v>
      </c>
      <c r="J1225" s="25">
        <v>4.42</v>
      </c>
    </row>
    <row r="1226" spans="1:10" ht="27.6">
      <c r="A1226" s="26"/>
      <c r="B1226" s="26"/>
      <c r="C1226" s="26"/>
      <c r="D1226" s="26"/>
      <c r="E1226" s="26" t="s">
        <v>47</v>
      </c>
      <c r="F1226" s="27">
        <v>0.49</v>
      </c>
      <c r="G1226" s="26" t="s">
        <v>48</v>
      </c>
      <c r="H1226" s="27">
        <v>0</v>
      </c>
      <c r="I1226" s="26" t="s">
        <v>49</v>
      </c>
      <c r="J1226" s="27">
        <v>0.49</v>
      </c>
    </row>
    <row r="1227" spans="1:10" ht="15" customHeight="1" thickBot="1">
      <c r="A1227" s="55"/>
      <c r="B1227" s="55"/>
      <c r="C1227" s="55"/>
      <c r="D1227" s="55"/>
      <c r="E1227" s="55" t="s">
        <v>50</v>
      </c>
      <c r="F1227" s="54">
        <v>4.74</v>
      </c>
      <c r="G1227" s="55"/>
      <c r="H1227" s="255" t="s">
        <v>51</v>
      </c>
      <c r="I1227" s="255"/>
      <c r="J1227" s="54">
        <v>21.189999999999998</v>
      </c>
    </row>
    <row r="1228" spans="1:10" ht="18" customHeight="1" thickTop="1">
      <c r="A1228" s="40" t="s">
        <v>436</v>
      </c>
      <c r="B1228" s="41" t="s">
        <v>16</v>
      </c>
      <c r="C1228" s="40" t="s">
        <v>17</v>
      </c>
      <c r="D1228" s="40" t="s">
        <v>6</v>
      </c>
      <c r="E1228" s="253" t="s">
        <v>42</v>
      </c>
      <c r="F1228" s="253"/>
      <c r="G1228" s="42" t="s">
        <v>18</v>
      </c>
      <c r="H1228" s="41" t="s">
        <v>19</v>
      </c>
      <c r="I1228" s="41" t="s">
        <v>20</v>
      </c>
      <c r="J1228" s="41" t="s">
        <v>7</v>
      </c>
    </row>
    <row r="1229" spans="1:10" ht="21" customHeight="1">
      <c r="A1229" s="69" t="s">
        <v>43</v>
      </c>
      <c r="B1229" s="70" t="s">
        <v>463</v>
      </c>
      <c r="C1229" s="69" t="s">
        <v>23</v>
      </c>
      <c r="D1229" s="69" t="s">
        <v>651</v>
      </c>
      <c r="E1229" s="250" t="s">
        <v>78</v>
      </c>
      <c r="F1229" s="250"/>
      <c r="G1229" s="71" t="s">
        <v>31</v>
      </c>
      <c r="H1229" s="72">
        <v>1</v>
      </c>
      <c r="I1229" s="73">
        <v>30.44</v>
      </c>
      <c r="J1229" s="73">
        <v>30.44</v>
      </c>
    </row>
    <row r="1230" spans="1:10" ht="27" customHeight="1">
      <c r="A1230" s="28" t="s">
        <v>52</v>
      </c>
      <c r="B1230" s="29" t="s">
        <v>102</v>
      </c>
      <c r="C1230" s="28" t="s">
        <v>26</v>
      </c>
      <c r="D1230" s="28" t="s">
        <v>103</v>
      </c>
      <c r="E1230" s="254" t="s">
        <v>55</v>
      </c>
      <c r="F1230" s="254"/>
      <c r="G1230" s="30" t="s">
        <v>56</v>
      </c>
      <c r="H1230" s="31">
        <v>0.2</v>
      </c>
      <c r="I1230" s="32">
        <v>19.18</v>
      </c>
      <c r="J1230" s="32">
        <v>3.83</v>
      </c>
    </row>
    <row r="1231" spans="1:10" ht="27" customHeight="1">
      <c r="A1231" s="28" t="s">
        <v>52</v>
      </c>
      <c r="B1231" s="29" t="s">
        <v>57</v>
      </c>
      <c r="C1231" s="28" t="s">
        <v>26</v>
      </c>
      <c r="D1231" s="28" t="s">
        <v>58</v>
      </c>
      <c r="E1231" s="254" t="s">
        <v>55</v>
      </c>
      <c r="F1231" s="254"/>
      <c r="G1231" s="30" t="s">
        <v>56</v>
      </c>
      <c r="H1231" s="31">
        <v>0.2</v>
      </c>
      <c r="I1231" s="32">
        <v>23.83</v>
      </c>
      <c r="J1231" s="32">
        <v>4.76</v>
      </c>
    </row>
    <row r="1232" spans="1:10" ht="40.5" customHeight="1">
      <c r="A1232" s="21" t="s">
        <v>45</v>
      </c>
      <c r="B1232" s="22" t="s">
        <v>582</v>
      </c>
      <c r="C1232" s="21" t="s">
        <v>26</v>
      </c>
      <c r="D1232" s="21" t="s">
        <v>1306</v>
      </c>
      <c r="E1232" s="257" t="s">
        <v>46</v>
      </c>
      <c r="F1232" s="257"/>
      <c r="G1232" s="23" t="s">
        <v>31</v>
      </c>
      <c r="H1232" s="24">
        <v>1</v>
      </c>
      <c r="I1232" s="25">
        <v>21.85</v>
      </c>
      <c r="J1232" s="25">
        <v>21.85</v>
      </c>
    </row>
    <row r="1233" spans="1:10" ht="27.6">
      <c r="A1233" s="26"/>
      <c r="B1233" s="26"/>
      <c r="C1233" s="26"/>
      <c r="D1233" s="26"/>
      <c r="E1233" s="26" t="s">
        <v>47</v>
      </c>
      <c r="F1233" s="27">
        <v>5.67</v>
      </c>
      <c r="G1233" s="26" t="s">
        <v>48</v>
      </c>
      <c r="H1233" s="27">
        <v>0</v>
      </c>
      <c r="I1233" s="26" t="s">
        <v>49</v>
      </c>
      <c r="J1233" s="27">
        <v>5.67</v>
      </c>
    </row>
    <row r="1234" spans="1:10" ht="15" customHeight="1" thickBot="1">
      <c r="A1234" s="55"/>
      <c r="B1234" s="55"/>
      <c r="C1234" s="55"/>
      <c r="D1234" s="55"/>
      <c r="E1234" s="55" t="s">
        <v>50</v>
      </c>
      <c r="F1234" s="54">
        <v>8.77</v>
      </c>
      <c r="G1234" s="55"/>
      <c r="H1234" s="255" t="s">
        <v>51</v>
      </c>
      <c r="I1234" s="255"/>
      <c r="J1234" s="54">
        <v>39.21</v>
      </c>
    </row>
    <row r="1235" spans="1:10" ht="18" customHeight="1" thickTop="1">
      <c r="A1235" s="40" t="s">
        <v>1307</v>
      </c>
      <c r="B1235" s="41" t="s">
        <v>16</v>
      </c>
      <c r="C1235" s="40" t="s">
        <v>17</v>
      </c>
      <c r="D1235" s="40" t="s">
        <v>6</v>
      </c>
      <c r="E1235" s="253" t="s">
        <v>42</v>
      </c>
      <c r="F1235" s="253"/>
      <c r="G1235" s="42" t="s">
        <v>18</v>
      </c>
      <c r="H1235" s="41" t="s">
        <v>19</v>
      </c>
      <c r="I1235" s="41" t="s">
        <v>20</v>
      </c>
      <c r="J1235" s="41" t="s">
        <v>7</v>
      </c>
    </row>
    <row r="1236" spans="1:10" ht="40.5" customHeight="1">
      <c r="A1236" s="69" t="s">
        <v>43</v>
      </c>
      <c r="B1236" s="70" t="s">
        <v>652</v>
      </c>
      <c r="C1236" s="69" t="s">
        <v>26</v>
      </c>
      <c r="D1236" s="69" t="s">
        <v>1308</v>
      </c>
      <c r="E1236" s="250" t="s">
        <v>79</v>
      </c>
      <c r="F1236" s="250"/>
      <c r="G1236" s="71" t="s">
        <v>31</v>
      </c>
      <c r="H1236" s="72">
        <v>1</v>
      </c>
      <c r="I1236" s="73">
        <v>413.03</v>
      </c>
      <c r="J1236" s="73">
        <v>413.03</v>
      </c>
    </row>
    <row r="1237" spans="1:10" ht="27" customHeight="1">
      <c r="A1237" s="28" t="s">
        <v>52</v>
      </c>
      <c r="B1237" s="29" t="s">
        <v>82</v>
      </c>
      <c r="C1237" s="28" t="s">
        <v>26</v>
      </c>
      <c r="D1237" s="28" t="s">
        <v>83</v>
      </c>
      <c r="E1237" s="254" t="s">
        <v>55</v>
      </c>
      <c r="F1237" s="254"/>
      <c r="G1237" s="30" t="s">
        <v>56</v>
      </c>
      <c r="H1237" s="31">
        <v>2</v>
      </c>
      <c r="I1237" s="32">
        <v>19.899999999999999</v>
      </c>
      <c r="J1237" s="32">
        <v>39.799999999999997</v>
      </c>
    </row>
    <row r="1238" spans="1:10" ht="27" customHeight="1">
      <c r="A1238" s="28" t="s">
        <v>52</v>
      </c>
      <c r="B1238" s="29" t="s">
        <v>80</v>
      </c>
      <c r="C1238" s="28" t="s">
        <v>26</v>
      </c>
      <c r="D1238" s="28" t="s">
        <v>81</v>
      </c>
      <c r="E1238" s="254" t="s">
        <v>55</v>
      </c>
      <c r="F1238" s="254"/>
      <c r="G1238" s="30" t="s">
        <v>56</v>
      </c>
      <c r="H1238" s="31">
        <v>2</v>
      </c>
      <c r="I1238" s="32">
        <v>24.08</v>
      </c>
      <c r="J1238" s="32">
        <v>48.16</v>
      </c>
    </row>
    <row r="1239" spans="1:10" ht="27" customHeight="1">
      <c r="A1239" s="21" t="s">
        <v>45</v>
      </c>
      <c r="B1239" s="22" t="s">
        <v>838</v>
      </c>
      <c r="C1239" s="21" t="s">
        <v>26</v>
      </c>
      <c r="D1239" s="21" t="s">
        <v>839</v>
      </c>
      <c r="E1239" s="257" t="s">
        <v>46</v>
      </c>
      <c r="F1239" s="257"/>
      <c r="G1239" s="23" t="s">
        <v>31</v>
      </c>
      <c r="H1239" s="24">
        <v>1</v>
      </c>
      <c r="I1239" s="25">
        <v>325.07</v>
      </c>
      <c r="J1239" s="25">
        <v>325.07</v>
      </c>
    </row>
    <row r="1240" spans="1:10" ht="27.6">
      <c r="A1240" s="26"/>
      <c r="B1240" s="26"/>
      <c r="C1240" s="26"/>
      <c r="D1240" s="26"/>
      <c r="E1240" s="26" t="s">
        <v>47</v>
      </c>
      <c r="F1240" s="27">
        <v>58.82</v>
      </c>
      <c r="G1240" s="26" t="s">
        <v>48</v>
      </c>
      <c r="H1240" s="27">
        <v>0</v>
      </c>
      <c r="I1240" s="26" t="s">
        <v>49</v>
      </c>
      <c r="J1240" s="27">
        <v>58.82</v>
      </c>
    </row>
    <row r="1241" spans="1:10" ht="15" customHeight="1" thickBot="1">
      <c r="A1241" s="55"/>
      <c r="B1241" s="55"/>
      <c r="C1241" s="55"/>
      <c r="D1241" s="55"/>
      <c r="E1241" s="55" t="s">
        <v>50</v>
      </c>
      <c r="F1241" s="54">
        <v>119.03</v>
      </c>
      <c r="G1241" s="55"/>
      <c r="H1241" s="255" t="s">
        <v>51</v>
      </c>
      <c r="I1241" s="255"/>
      <c r="J1241" s="54">
        <v>532.05999999999995</v>
      </c>
    </row>
    <row r="1242" spans="1:10" ht="18" customHeight="1" thickTop="1">
      <c r="A1242" s="40" t="s">
        <v>1309</v>
      </c>
      <c r="B1242" s="41" t="s">
        <v>16</v>
      </c>
      <c r="C1242" s="40" t="s">
        <v>17</v>
      </c>
      <c r="D1242" s="40" t="s">
        <v>6</v>
      </c>
      <c r="E1242" s="253" t="s">
        <v>42</v>
      </c>
      <c r="F1242" s="253"/>
      <c r="G1242" s="42" t="s">
        <v>18</v>
      </c>
      <c r="H1242" s="41" t="s">
        <v>19</v>
      </c>
      <c r="I1242" s="41" t="s">
        <v>20</v>
      </c>
      <c r="J1242" s="41" t="s">
        <v>7</v>
      </c>
    </row>
    <row r="1243" spans="1:10" ht="40.5" customHeight="1">
      <c r="A1243" s="69" t="s">
        <v>43</v>
      </c>
      <c r="B1243" s="70" t="s">
        <v>1310</v>
      </c>
      <c r="C1243" s="69" t="s">
        <v>26</v>
      </c>
      <c r="D1243" s="69" t="s">
        <v>1311</v>
      </c>
      <c r="E1243" s="250" t="s">
        <v>79</v>
      </c>
      <c r="F1243" s="250"/>
      <c r="G1243" s="71" t="s">
        <v>31</v>
      </c>
      <c r="H1243" s="72">
        <v>1</v>
      </c>
      <c r="I1243" s="73">
        <v>531.58000000000004</v>
      </c>
      <c r="J1243" s="73">
        <v>531.58000000000004</v>
      </c>
    </row>
    <row r="1244" spans="1:10" ht="27" customHeight="1">
      <c r="A1244" s="28" t="s">
        <v>52</v>
      </c>
      <c r="B1244" s="29" t="s">
        <v>82</v>
      </c>
      <c r="C1244" s="28" t="s">
        <v>26</v>
      </c>
      <c r="D1244" s="28" t="s">
        <v>83</v>
      </c>
      <c r="E1244" s="254" t="s">
        <v>55</v>
      </c>
      <c r="F1244" s="254"/>
      <c r="G1244" s="30" t="s">
        <v>56</v>
      </c>
      <c r="H1244" s="31">
        <v>2.5</v>
      </c>
      <c r="I1244" s="32">
        <v>19.899999999999999</v>
      </c>
      <c r="J1244" s="32">
        <v>49.75</v>
      </c>
    </row>
    <row r="1245" spans="1:10" ht="27" customHeight="1">
      <c r="A1245" s="28" t="s">
        <v>52</v>
      </c>
      <c r="B1245" s="29" t="s">
        <v>80</v>
      </c>
      <c r="C1245" s="28" t="s">
        <v>26</v>
      </c>
      <c r="D1245" s="28" t="s">
        <v>81</v>
      </c>
      <c r="E1245" s="254" t="s">
        <v>55</v>
      </c>
      <c r="F1245" s="254"/>
      <c r="G1245" s="30" t="s">
        <v>56</v>
      </c>
      <c r="H1245" s="31">
        <v>2.5</v>
      </c>
      <c r="I1245" s="32">
        <v>24.08</v>
      </c>
      <c r="J1245" s="32">
        <v>60.2</v>
      </c>
    </row>
    <row r="1246" spans="1:10" ht="27" customHeight="1">
      <c r="A1246" s="21" t="s">
        <v>45</v>
      </c>
      <c r="B1246" s="22" t="s">
        <v>1312</v>
      </c>
      <c r="C1246" s="21" t="s">
        <v>26</v>
      </c>
      <c r="D1246" s="21" t="s">
        <v>1313</v>
      </c>
      <c r="E1246" s="257" t="s">
        <v>46</v>
      </c>
      <c r="F1246" s="257"/>
      <c r="G1246" s="23" t="s">
        <v>31</v>
      </c>
      <c r="H1246" s="24">
        <v>1</v>
      </c>
      <c r="I1246" s="25">
        <v>421.63</v>
      </c>
      <c r="J1246" s="25">
        <v>421.63</v>
      </c>
    </row>
    <row r="1247" spans="1:10" ht="27.6">
      <c r="A1247" s="26"/>
      <c r="B1247" s="26"/>
      <c r="C1247" s="26"/>
      <c r="D1247" s="26"/>
      <c r="E1247" s="26" t="s">
        <v>47</v>
      </c>
      <c r="F1247" s="27">
        <v>73.52</v>
      </c>
      <c r="G1247" s="26" t="s">
        <v>48</v>
      </c>
      <c r="H1247" s="27">
        <v>0</v>
      </c>
      <c r="I1247" s="26" t="s">
        <v>49</v>
      </c>
      <c r="J1247" s="27">
        <v>73.52</v>
      </c>
    </row>
    <row r="1248" spans="1:10" ht="15" customHeight="1" thickBot="1">
      <c r="A1248" s="55"/>
      <c r="B1248" s="55"/>
      <c r="C1248" s="55"/>
      <c r="D1248" s="55"/>
      <c r="E1248" s="55" t="s">
        <v>50</v>
      </c>
      <c r="F1248" s="54">
        <v>153.19999999999999</v>
      </c>
      <c r="G1248" s="55"/>
      <c r="H1248" s="255" t="s">
        <v>51</v>
      </c>
      <c r="I1248" s="255"/>
      <c r="J1248" s="54">
        <v>684.78</v>
      </c>
    </row>
    <row r="1249" spans="1:10" ht="18" customHeight="1" thickTop="1">
      <c r="A1249" s="40" t="s">
        <v>1314</v>
      </c>
      <c r="B1249" s="41" t="s">
        <v>16</v>
      </c>
      <c r="C1249" s="40" t="s">
        <v>17</v>
      </c>
      <c r="D1249" s="40" t="s">
        <v>6</v>
      </c>
      <c r="E1249" s="253" t="s">
        <v>42</v>
      </c>
      <c r="F1249" s="253"/>
      <c r="G1249" s="42" t="s">
        <v>18</v>
      </c>
      <c r="H1249" s="41" t="s">
        <v>19</v>
      </c>
      <c r="I1249" s="41" t="s">
        <v>20</v>
      </c>
      <c r="J1249" s="41" t="s">
        <v>7</v>
      </c>
    </row>
    <row r="1250" spans="1:10" ht="21" customHeight="1">
      <c r="A1250" s="69" t="s">
        <v>43</v>
      </c>
      <c r="B1250" s="70" t="s">
        <v>1315</v>
      </c>
      <c r="C1250" s="69" t="s">
        <v>26</v>
      </c>
      <c r="D1250" s="69" t="s">
        <v>1316</v>
      </c>
      <c r="E1250" s="260" t="s">
        <v>563</v>
      </c>
      <c r="F1250" s="261"/>
      <c r="G1250" s="71" t="s">
        <v>31</v>
      </c>
      <c r="H1250" s="72">
        <v>1</v>
      </c>
      <c r="I1250" s="73">
        <v>98.03</v>
      </c>
      <c r="J1250" s="73">
        <v>98.03</v>
      </c>
    </row>
    <row r="1251" spans="1:10" ht="40.5" customHeight="1">
      <c r="A1251" s="28" t="s">
        <v>52</v>
      </c>
      <c r="B1251" s="29" t="s">
        <v>1317</v>
      </c>
      <c r="C1251" s="28" t="s">
        <v>26</v>
      </c>
      <c r="D1251" s="28" t="s">
        <v>1318</v>
      </c>
      <c r="E1251" s="262" t="s">
        <v>55</v>
      </c>
      <c r="F1251" s="263"/>
      <c r="G1251" s="30" t="s">
        <v>28</v>
      </c>
      <c r="H1251" s="31">
        <v>4.3E-3</v>
      </c>
      <c r="I1251" s="32">
        <v>878.25</v>
      </c>
      <c r="J1251" s="32">
        <v>3.77</v>
      </c>
    </row>
    <row r="1252" spans="1:10" ht="27" customHeight="1">
      <c r="A1252" s="28" t="s">
        <v>52</v>
      </c>
      <c r="B1252" s="29" t="s">
        <v>82</v>
      </c>
      <c r="C1252" s="28" t="s">
        <v>26</v>
      </c>
      <c r="D1252" s="28" t="s">
        <v>83</v>
      </c>
      <c r="E1252" s="262" t="s">
        <v>55</v>
      </c>
      <c r="F1252" s="263"/>
      <c r="G1252" s="30" t="s">
        <v>56</v>
      </c>
      <c r="H1252" s="31">
        <v>0.88</v>
      </c>
      <c r="I1252" s="32">
        <v>19.899999999999999</v>
      </c>
      <c r="J1252" s="32">
        <v>17.510000000000002</v>
      </c>
    </row>
    <row r="1253" spans="1:10" ht="27" customHeight="1">
      <c r="A1253" s="28" t="s">
        <v>52</v>
      </c>
      <c r="B1253" s="29" t="s">
        <v>80</v>
      </c>
      <c r="C1253" s="28" t="s">
        <v>26</v>
      </c>
      <c r="D1253" s="28" t="s">
        <v>81</v>
      </c>
      <c r="E1253" s="262" t="s">
        <v>55</v>
      </c>
      <c r="F1253" s="263"/>
      <c r="G1253" s="30" t="s">
        <v>56</v>
      </c>
      <c r="H1253" s="31">
        <v>0.88</v>
      </c>
      <c r="I1253" s="32">
        <v>24.08</v>
      </c>
      <c r="J1253" s="32">
        <v>21.19</v>
      </c>
    </row>
    <row r="1254" spans="1:10" ht="27" customHeight="1">
      <c r="A1254" s="21" t="s">
        <v>45</v>
      </c>
      <c r="B1254" s="22" t="s">
        <v>1319</v>
      </c>
      <c r="C1254" s="21" t="s">
        <v>26</v>
      </c>
      <c r="D1254" s="21" t="s">
        <v>1320</v>
      </c>
      <c r="E1254" s="264" t="s">
        <v>46</v>
      </c>
      <c r="F1254" s="265"/>
      <c r="G1254" s="23" t="s">
        <v>31</v>
      </c>
      <c r="H1254" s="24">
        <v>1</v>
      </c>
      <c r="I1254" s="25">
        <v>55.56</v>
      </c>
      <c r="J1254" s="25">
        <v>55.56</v>
      </c>
    </row>
    <row r="1255" spans="1:10" ht="27.6">
      <c r="A1255" s="26"/>
      <c r="B1255" s="26"/>
      <c r="C1255" s="26"/>
      <c r="D1255" s="26"/>
      <c r="E1255" s="26" t="s">
        <v>47</v>
      </c>
      <c r="F1255" s="27">
        <v>26.44</v>
      </c>
      <c r="G1255" s="26" t="s">
        <v>48</v>
      </c>
      <c r="H1255" s="27">
        <v>0</v>
      </c>
      <c r="I1255" s="26" t="s">
        <v>49</v>
      </c>
      <c r="J1255" s="27">
        <v>26.44</v>
      </c>
    </row>
    <row r="1256" spans="1:10" ht="15" customHeight="1" thickBot="1">
      <c r="A1256" s="55"/>
      <c r="B1256" s="55"/>
      <c r="C1256" s="55"/>
      <c r="D1256" s="55"/>
      <c r="E1256" s="55" t="s">
        <v>50</v>
      </c>
      <c r="F1256" s="54">
        <v>28.25</v>
      </c>
      <c r="G1256" s="55"/>
      <c r="H1256" s="255" t="s">
        <v>51</v>
      </c>
      <c r="I1256" s="255"/>
      <c r="J1256" s="54">
        <v>126.28</v>
      </c>
    </row>
    <row r="1257" spans="1:10" ht="18" customHeight="1" thickTop="1">
      <c r="A1257" s="40" t="s">
        <v>1321</v>
      </c>
      <c r="B1257" s="41" t="s">
        <v>16</v>
      </c>
      <c r="C1257" s="40" t="s">
        <v>17</v>
      </c>
      <c r="D1257" s="40" t="s">
        <v>6</v>
      </c>
      <c r="E1257" s="253" t="s">
        <v>42</v>
      </c>
      <c r="F1257" s="253"/>
      <c r="G1257" s="42" t="s">
        <v>18</v>
      </c>
      <c r="H1257" s="41" t="s">
        <v>19</v>
      </c>
      <c r="I1257" s="41" t="s">
        <v>20</v>
      </c>
      <c r="J1257" s="41" t="s">
        <v>7</v>
      </c>
    </row>
    <row r="1258" spans="1:10" ht="40.5" customHeight="1">
      <c r="A1258" s="69" t="s">
        <v>43</v>
      </c>
      <c r="B1258" s="70" t="s">
        <v>445</v>
      </c>
      <c r="C1258" s="69" t="s">
        <v>26</v>
      </c>
      <c r="D1258" s="69" t="s">
        <v>1322</v>
      </c>
      <c r="E1258" s="250" t="s">
        <v>79</v>
      </c>
      <c r="F1258" s="250"/>
      <c r="G1258" s="71" t="s">
        <v>31</v>
      </c>
      <c r="H1258" s="72">
        <v>1</v>
      </c>
      <c r="I1258" s="73">
        <v>14.19</v>
      </c>
      <c r="J1258" s="73">
        <v>14.19</v>
      </c>
    </row>
    <row r="1259" spans="1:10" ht="27" customHeight="1">
      <c r="A1259" s="28" t="s">
        <v>52</v>
      </c>
      <c r="B1259" s="29" t="s">
        <v>80</v>
      </c>
      <c r="C1259" s="28" t="s">
        <v>26</v>
      </c>
      <c r="D1259" s="28" t="s">
        <v>81</v>
      </c>
      <c r="E1259" s="254" t="s">
        <v>55</v>
      </c>
      <c r="F1259" s="254"/>
      <c r="G1259" s="30" t="s">
        <v>56</v>
      </c>
      <c r="H1259" s="31">
        <v>0.125</v>
      </c>
      <c r="I1259" s="32">
        <v>24.08</v>
      </c>
      <c r="J1259" s="32">
        <v>3.01</v>
      </c>
    </row>
    <row r="1260" spans="1:10" ht="21" customHeight="1">
      <c r="A1260" s="21" t="s">
        <v>45</v>
      </c>
      <c r="B1260" s="22" t="s">
        <v>564</v>
      </c>
      <c r="C1260" s="21" t="s">
        <v>26</v>
      </c>
      <c r="D1260" s="21" t="s">
        <v>565</v>
      </c>
      <c r="E1260" s="257" t="s">
        <v>46</v>
      </c>
      <c r="F1260" s="257"/>
      <c r="G1260" s="23" t="s">
        <v>31</v>
      </c>
      <c r="H1260" s="24">
        <v>1</v>
      </c>
      <c r="I1260" s="25">
        <v>11.18</v>
      </c>
      <c r="J1260" s="25">
        <v>11.18</v>
      </c>
    </row>
    <row r="1261" spans="1:10" ht="27.6">
      <c r="A1261" s="26"/>
      <c r="B1261" s="26"/>
      <c r="C1261" s="26"/>
      <c r="D1261" s="26"/>
      <c r="E1261" s="26" t="s">
        <v>47</v>
      </c>
      <c r="F1261" s="27">
        <v>2.1</v>
      </c>
      <c r="G1261" s="26" t="s">
        <v>48</v>
      </c>
      <c r="H1261" s="27">
        <v>0</v>
      </c>
      <c r="I1261" s="26" t="s">
        <v>49</v>
      </c>
      <c r="J1261" s="27">
        <v>2.1</v>
      </c>
    </row>
    <row r="1262" spans="1:10" ht="15" customHeight="1" thickBot="1">
      <c r="A1262" s="55"/>
      <c r="B1262" s="55"/>
      <c r="C1262" s="55"/>
      <c r="D1262" s="55"/>
      <c r="E1262" s="55" t="s">
        <v>50</v>
      </c>
      <c r="F1262" s="54">
        <v>4.08</v>
      </c>
      <c r="G1262" s="55"/>
      <c r="H1262" s="255" t="s">
        <v>51</v>
      </c>
      <c r="I1262" s="255"/>
      <c r="J1262" s="54">
        <v>18.27</v>
      </c>
    </row>
    <row r="1263" spans="1:10" ht="18" customHeight="1" thickTop="1">
      <c r="A1263" s="40" t="s">
        <v>1633</v>
      </c>
      <c r="B1263" s="41" t="s">
        <v>16</v>
      </c>
      <c r="C1263" s="40" t="s">
        <v>17</v>
      </c>
      <c r="D1263" s="40" t="s">
        <v>6</v>
      </c>
      <c r="E1263" s="253" t="s">
        <v>42</v>
      </c>
      <c r="F1263" s="253"/>
      <c r="G1263" s="42" t="s">
        <v>18</v>
      </c>
      <c r="H1263" s="41" t="s">
        <v>19</v>
      </c>
      <c r="I1263" s="41" t="s">
        <v>20</v>
      </c>
      <c r="J1263" s="41" t="s">
        <v>7</v>
      </c>
    </row>
    <row r="1264" spans="1:10" ht="40.5" customHeight="1">
      <c r="A1264" s="69" t="s">
        <v>43</v>
      </c>
      <c r="B1264" s="70" t="s">
        <v>445</v>
      </c>
      <c r="C1264" s="69" t="s">
        <v>26</v>
      </c>
      <c r="D1264" s="69" t="s">
        <v>1634</v>
      </c>
      <c r="E1264" s="250" t="s">
        <v>79</v>
      </c>
      <c r="F1264" s="250"/>
      <c r="G1264" s="71" t="s">
        <v>31</v>
      </c>
      <c r="H1264" s="72">
        <v>1</v>
      </c>
      <c r="I1264" s="73">
        <v>14.19</v>
      </c>
      <c r="J1264" s="73">
        <v>14.19</v>
      </c>
    </row>
    <row r="1265" spans="1:10" ht="27" customHeight="1">
      <c r="A1265" s="28" t="s">
        <v>52</v>
      </c>
      <c r="B1265" s="29" t="s">
        <v>80</v>
      </c>
      <c r="C1265" s="28" t="s">
        <v>26</v>
      </c>
      <c r="D1265" s="28" t="s">
        <v>81</v>
      </c>
      <c r="E1265" s="254" t="s">
        <v>55</v>
      </c>
      <c r="F1265" s="254"/>
      <c r="G1265" s="30" t="s">
        <v>56</v>
      </c>
      <c r="H1265" s="31">
        <v>0.125</v>
      </c>
      <c r="I1265" s="32">
        <v>24.08</v>
      </c>
      <c r="J1265" s="32">
        <v>3.01</v>
      </c>
    </row>
    <row r="1266" spans="1:10" ht="21" customHeight="1">
      <c r="A1266" s="21" t="s">
        <v>45</v>
      </c>
      <c r="B1266" s="22" t="s">
        <v>564</v>
      </c>
      <c r="C1266" s="21" t="s">
        <v>26</v>
      </c>
      <c r="D1266" s="21" t="s">
        <v>565</v>
      </c>
      <c r="E1266" s="257" t="s">
        <v>46</v>
      </c>
      <c r="F1266" s="257"/>
      <c r="G1266" s="23" t="s">
        <v>31</v>
      </c>
      <c r="H1266" s="24">
        <v>1</v>
      </c>
      <c r="I1266" s="25">
        <v>11.18</v>
      </c>
      <c r="J1266" s="25">
        <v>11.18</v>
      </c>
    </row>
    <row r="1267" spans="1:10" ht="27.6">
      <c r="A1267" s="26"/>
      <c r="B1267" s="26"/>
      <c r="C1267" s="26"/>
      <c r="D1267" s="26"/>
      <c r="E1267" s="26" t="s">
        <v>47</v>
      </c>
      <c r="F1267" s="27">
        <v>2.1</v>
      </c>
      <c r="G1267" s="26" t="s">
        <v>48</v>
      </c>
      <c r="H1267" s="27">
        <v>0</v>
      </c>
      <c r="I1267" s="26" t="s">
        <v>49</v>
      </c>
      <c r="J1267" s="27">
        <v>2.1</v>
      </c>
    </row>
    <row r="1268" spans="1:10" ht="15" customHeight="1" thickBot="1">
      <c r="A1268" s="55"/>
      <c r="B1268" s="55"/>
      <c r="C1268" s="55"/>
      <c r="D1268" s="55"/>
      <c r="E1268" s="55" t="s">
        <v>50</v>
      </c>
      <c r="F1268" s="54">
        <v>4.08</v>
      </c>
      <c r="G1268" s="55"/>
      <c r="H1268" s="255" t="s">
        <v>51</v>
      </c>
      <c r="I1268" s="255"/>
      <c r="J1268" s="54">
        <v>18.27</v>
      </c>
    </row>
    <row r="1269" spans="1:10" ht="18" customHeight="1" thickTop="1">
      <c r="A1269" s="40" t="s">
        <v>1635</v>
      </c>
      <c r="B1269" s="41" t="s">
        <v>16</v>
      </c>
      <c r="C1269" s="40" t="s">
        <v>17</v>
      </c>
      <c r="D1269" s="40" t="s">
        <v>6</v>
      </c>
      <c r="E1269" s="253" t="s">
        <v>42</v>
      </c>
      <c r="F1269" s="253"/>
      <c r="G1269" s="42" t="s">
        <v>18</v>
      </c>
      <c r="H1269" s="41" t="s">
        <v>19</v>
      </c>
      <c r="I1269" s="41" t="s">
        <v>20</v>
      </c>
      <c r="J1269" s="41" t="s">
        <v>7</v>
      </c>
    </row>
    <row r="1270" spans="1:10" ht="40.5" customHeight="1">
      <c r="A1270" s="69" t="s">
        <v>43</v>
      </c>
      <c r="B1270" s="70" t="s">
        <v>445</v>
      </c>
      <c r="C1270" s="69" t="s">
        <v>26</v>
      </c>
      <c r="D1270" s="69" t="s">
        <v>1636</v>
      </c>
      <c r="E1270" s="250" t="s">
        <v>79</v>
      </c>
      <c r="F1270" s="250"/>
      <c r="G1270" s="71" t="s">
        <v>31</v>
      </c>
      <c r="H1270" s="72">
        <v>1</v>
      </c>
      <c r="I1270" s="73">
        <v>14.19</v>
      </c>
      <c r="J1270" s="73">
        <v>14.19</v>
      </c>
    </row>
    <row r="1271" spans="1:10" ht="27" customHeight="1">
      <c r="A1271" s="28" t="s">
        <v>52</v>
      </c>
      <c r="B1271" s="29" t="s">
        <v>80</v>
      </c>
      <c r="C1271" s="28" t="s">
        <v>26</v>
      </c>
      <c r="D1271" s="28" t="s">
        <v>81</v>
      </c>
      <c r="E1271" s="254" t="s">
        <v>55</v>
      </c>
      <c r="F1271" s="254"/>
      <c r="G1271" s="30" t="s">
        <v>56</v>
      </c>
      <c r="H1271" s="31">
        <v>0.125</v>
      </c>
      <c r="I1271" s="32">
        <v>24.08</v>
      </c>
      <c r="J1271" s="32">
        <v>3.01</v>
      </c>
    </row>
    <row r="1272" spans="1:10" ht="21" customHeight="1">
      <c r="A1272" s="21" t="s">
        <v>45</v>
      </c>
      <c r="B1272" s="22" t="s">
        <v>564</v>
      </c>
      <c r="C1272" s="21" t="s">
        <v>26</v>
      </c>
      <c r="D1272" s="21" t="s">
        <v>565</v>
      </c>
      <c r="E1272" s="257" t="s">
        <v>46</v>
      </c>
      <c r="F1272" s="257"/>
      <c r="G1272" s="23" t="s">
        <v>31</v>
      </c>
      <c r="H1272" s="24">
        <v>1</v>
      </c>
      <c r="I1272" s="25">
        <v>11.18</v>
      </c>
      <c r="J1272" s="25">
        <v>11.18</v>
      </c>
    </row>
    <row r="1273" spans="1:10" ht="27.6">
      <c r="A1273" s="26"/>
      <c r="B1273" s="26"/>
      <c r="C1273" s="26"/>
      <c r="D1273" s="26"/>
      <c r="E1273" s="26" t="s">
        <v>47</v>
      </c>
      <c r="F1273" s="27">
        <v>2.1</v>
      </c>
      <c r="G1273" s="26" t="s">
        <v>48</v>
      </c>
      <c r="H1273" s="27">
        <v>0</v>
      </c>
      <c r="I1273" s="26" t="s">
        <v>49</v>
      </c>
      <c r="J1273" s="27">
        <v>2.1</v>
      </c>
    </row>
    <row r="1274" spans="1:10" ht="15" customHeight="1" thickBot="1">
      <c r="A1274" s="55"/>
      <c r="B1274" s="55"/>
      <c r="C1274" s="55"/>
      <c r="D1274" s="55"/>
      <c r="E1274" s="55" t="s">
        <v>50</v>
      </c>
      <c r="F1274" s="54">
        <v>4.08</v>
      </c>
      <c r="G1274" s="55"/>
      <c r="H1274" s="255" t="s">
        <v>51</v>
      </c>
      <c r="I1274" s="255"/>
      <c r="J1274" s="54">
        <v>18.27</v>
      </c>
    </row>
    <row r="1275" spans="1:10" ht="18" customHeight="1" thickTop="1">
      <c r="A1275" s="40" t="s">
        <v>1323</v>
      </c>
      <c r="B1275" s="41" t="s">
        <v>16</v>
      </c>
      <c r="C1275" s="40" t="s">
        <v>17</v>
      </c>
      <c r="D1275" s="40" t="s">
        <v>6</v>
      </c>
      <c r="E1275" s="253" t="s">
        <v>42</v>
      </c>
      <c r="F1275" s="253"/>
      <c r="G1275" s="42" t="s">
        <v>18</v>
      </c>
      <c r="H1275" s="41" t="s">
        <v>19</v>
      </c>
      <c r="I1275" s="41" t="s">
        <v>20</v>
      </c>
      <c r="J1275" s="41" t="s">
        <v>7</v>
      </c>
    </row>
    <row r="1276" spans="1:10" ht="21" customHeight="1">
      <c r="A1276" s="69" t="s">
        <v>43</v>
      </c>
      <c r="B1276" s="70" t="s">
        <v>654</v>
      </c>
      <c r="C1276" s="69" t="s">
        <v>23</v>
      </c>
      <c r="D1276" s="69" t="s">
        <v>1324</v>
      </c>
      <c r="E1276" s="250">
        <v>7</v>
      </c>
      <c r="F1276" s="250"/>
      <c r="G1276" s="71" t="s">
        <v>562</v>
      </c>
      <c r="H1276" s="72">
        <v>1</v>
      </c>
      <c r="I1276" s="73">
        <v>137</v>
      </c>
      <c r="J1276" s="73">
        <v>137</v>
      </c>
    </row>
    <row r="1277" spans="1:10" ht="27" customHeight="1">
      <c r="A1277" s="28" t="s">
        <v>52</v>
      </c>
      <c r="B1277" s="29" t="s">
        <v>80</v>
      </c>
      <c r="C1277" s="28" t="s">
        <v>26</v>
      </c>
      <c r="D1277" s="28" t="s">
        <v>81</v>
      </c>
      <c r="E1277" s="254" t="s">
        <v>55</v>
      </c>
      <c r="F1277" s="254"/>
      <c r="G1277" s="30" t="s">
        <v>56</v>
      </c>
      <c r="H1277" s="31">
        <v>1</v>
      </c>
      <c r="I1277" s="32">
        <v>24.08</v>
      </c>
      <c r="J1277" s="32">
        <v>24.08</v>
      </c>
    </row>
    <row r="1278" spans="1:10" ht="27" customHeight="1">
      <c r="A1278" s="28" t="s">
        <v>52</v>
      </c>
      <c r="B1278" s="29" t="s">
        <v>82</v>
      </c>
      <c r="C1278" s="28" t="s">
        <v>26</v>
      </c>
      <c r="D1278" s="28" t="s">
        <v>83</v>
      </c>
      <c r="E1278" s="254" t="s">
        <v>55</v>
      </c>
      <c r="F1278" s="254"/>
      <c r="G1278" s="30" t="s">
        <v>56</v>
      </c>
      <c r="H1278" s="31">
        <v>1</v>
      </c>
      <c r="I1278" s="32">
        <v>19.899999999999999</v>
      </c>
      <c r="J1278" s="32">
        <v>19.899999999999999</v>
      </c>
    </row>
    <row r="1279" spans="1:10" ht="27" customHeight="1">
      <c r="A1279" s="21" t="s">
        <v>45</v>
      </c>
      <c r="B1279" s="22" t="s">
        <v>842</v>
      </c>
      <c r="C1279" s="21" t="s">
        <v>26</v>
      </c>
      <c r="D1279" s="21" t="s">
        <v>843</v>
      </c>
      <c r="E1279" s="257" t="s">
        <v>46</v>
      </c>
      <c r="F1279" s="257"/>
      <c r="G1279" s="23" t="s">
        <v>31</v>
      </c>
      <c r="H1279" s="24">
        <v>1</v>
      </c>
      <c r="I1279" s="25">
        <v>93.02</v>
      </c>
      <c r="J1279" s="25">
        <v>93.02</v>
      </c>
    </row>
    <row r="1280" spans="1:10" ht="27.6">
      <c r="A1280" s="26"/>
      <c r="B1280" s="26"/>
      <c r="C1280" s="26"/>
      <c r="D1280" s="26"/>
      <c r="E1280" s="26" t="s">
        <v>47</v>
      </c>
      <c r="F1280" s="27">
        <v>29.41</v>
      </c>
      <c r="G1280" s="26" t="s">
        <v>48</v>
      </c>
      <c r="H1280" s="27">
        <v>0</v>
      </c>
      <c r="I1280" s="26" t="s">
        <v>49</v>
      </c>
      <c r="J1280" s="27">
        <v>29.41</v>
      </c>
    </row>
    <row r="1281" spans="1:10" ht="15" customHeight="1" thickBot="1">
      <c r="A1281" s="55"/>
      <c r="B1281" s="55"/>
      <c r="C1281" s="55"/>
      <c r="D1281" s="55"/>
      <c r="E1281" s="55" t="s">
        <v>50</v>
      </c>
      <c r="F1281" s="54">
        <v>39.479999999999997</v>
      </c>
      <c r="G1281" s="55"/>
      <c r="H1281" s="255" t="s">
        <v>51</v>
      </c>
      <c r="I1281" s="255"/>
      <c r="J1281" s="54">
        <v>176.48</v>
      </c>
    </row>
    <row r="1282" spans="1:10" ht="18" customHeight="1" thickTop="1">
      <c r="A1282" s="40" t="s">
        <v>1325</v>
      </c>
      <c r="B1282" s="41" t="s">
        <v>16</v>
      </c>
      <c r="C1282" s="40" t="s">
        <v>17</v>
      </c>
      <c r="D1282" s="40" t="s">
        <v>6</v>
      </c>
      <c r="E1282" s="253" t="s">
        <v>42</v>
      </c>
      <c r="F1282" s="253"/>
      <c r="G1282" s="42" t="s">
        <v>18</v>
      </c>
      <c r="H1282" s="41" t="s">
        <v>19</v>
      </c>
      <c r="I1282" s="41" t="s">
        <v>20</v>
      </c>
      <c r="J1282" s="41" t="s">
        <v>7</v>
      </c>
    </row>
    <row r="1283" spans="1:10" ht="40.5" customHeight="1">
      <c r="A1283" s="69" t="s">
        <v>43</v>
      </c>
      <c r="B1283" s="70" t="s">
        <v>653</v>
      </c>
      <c r="C1283" s="69" t="s">
        <v>26</v>
      </c>
      <c r="D1283" s="69" t="s">
        <v>1326</v>
      </c>
      <c r="E1283" s="250" t="s">
        <v>79</v>
      </c>
      <c r="F1283" s="250"/>
      <c r="G1283" s="71" t="s">
        <v>31</v>
      </c>
      <c r="H1283" s="72">
        <v>1</v>
      </c>
      <c r="I1283" s="73">
        <v>63.82</v>
      </c>
      <c r="J1283" s="73">
        <v>63.82</v>
      </c>
    </row>
    <row r="1284" spans="1:10" ht="27" customHeight="1">
      <c r="A1284" s="28" t="s">
        <v>52</v>
      </c>
      <c r="B1284" s="29" t="s">
        <v>80</v>
      </c>
      <c r="C1284" s="28" t="s">
        <v>26</v>
      </c>
      <c r="D1284" s="28" t="s">
        <v>81</v>
      </c>
      <c r="E1284" s="254" t="s">
        <v>55</v>
      </c>
      <c r="F1284" s="254"/>
      <c r="G1284" s="30" t="s">
        <v>56</v>
      </c>
      <c r="H1284" s="31">
        <v>0.15</v>
      </c>
      <c r="I1284" s="32">
        <v>24.08</v>
      </c>
      <c r="J1284" s="32">
        <v>3.61</v>
      </c>
    </row>
    <row r="1285" spans="1:10" ht="21" customHeight="1">
      <c r="A1285" s="21" t="s">
        <v>45</v>
      </c>
      <c r="B1285" s="22" t="s">
        <v>840</v>
      </c>
      <c r="C1285" s="21" t="s">
        <v>26</v>
      </c>
      <c r="D1285" s="21" t="s">
        <v>841</v>
      </c>
      <c r="E1285" s="257" t="s">
        <v>46</v>
      </c>
      <c r="F1285" s="257"/>
      <c r="G1285" s="23" t="s">
        <v>31</v>
      </c>
      <c r="H1285" s="24">
        <v>1</v>
      </c>
      <c r="I1285" s="25">
        <v>60.21</v>
      </c>
      <c r="J1285" s="25">
        <v>60.21</v>
      </c>
    </row>
    <row r="1286" spans="1:10" ht="27.6">
      <c r="A1286" s="26"/>
      <c r="B1286" s="26"/>
      <c r="C1286" s="26"/>
      <c r="D1286" s="26"/>
      <c r="E1286" s="26" t="s">
        <v>47</v>
      </c>
      <c r="F1286" s="27">
        <v>2.52</v>
      </c>
      <c r="G1286" s="26" t="s">
        <v>48</v>
      </c>
      <c r="H1286" s="27">
        <v>0</v>
      </c>
      <c r="I1286" s="26" t="s">
        <v>49</v>
      </c>
      <c r="J1286" s="27">
        <v>2.52</v>
      </c>
    </row>
    <row r="1287" spans="1:10" ht="15" customHeight="1" thickBot="1">
      <c r="A1287" s="55"/>
      <c r="B1287" s="55"/>
      <c r="C1287" s="55"/>
      <c r="D1287" s="55"/>
      <c r="E1287" s="55" t="s">
        <v>50</v>
      </c>
      <c r="F1287" s="54">
        <v>18.39</v>
      </c>
      <c r="G1287" s="55"/>
      <c r="H1287" s="255" t="s">
        <v>51</v>
      </c>
      <c r="I1287" s="255"/>
      <c r="J1287" s="54">
        <v>82.210000000000008</v>
      </c>
    </row>
    <row r="1288" spans="1:10" ht="18" customHeight="1" thickTop="1">
      <c r="A1288" s="40" t="s">
        <v>1637</v>
      </c>
      <c r="B1288" s="41" t="s">
        <v>16</v>
      </c>
      <c r="C1288" s="40" t="s">
        <v>17</v>
      </c>
      <c r="D1288" s="40" t="s">
        <v>6</v>
      </c>
      <c r="E1288" s="253" t="s">
        <v>42</v>
      </c>
      <c r="F1288" s="253"/>
      <c r="G1288" s="42" t="s">
        <v>18</v>
      </c>
      <c r="H1288" s="41" t="s">
        <v>19</v>
      </c>
      <c r="I1288" s="41" t="s">
        <v>20</v>
      </c>
      <c r="J1288" s="41" t="s">
        <v>7</v>
      </c>
    </row>
    <row r="1289" spans="1:10" ht="40.5" customHeight="1">
      <c r="A1289" s="69" t="s">
        <v>43</v>
      </c>
      <c r="B1289" s="70" t="s">
        <v>653</v>
      </c>
      <c r="C1289" s="69" t="s">
        <v>26</v>
      </c>
      <c r="D1289" s="69" t="s">
        <v>1638</v>
      </c>
      <c r="E1289" s="250" t="s">
        <v>79</v>
      </c>
      <c r="F1289" s="250"/>
      <c r="G1289" s="71" t="s">
        <v>31</v>
      </c>
      <c r="H1289" s="72">
        <v>1</v>
      </c>
      <c r="I1289" s="73">
        <v>63.82</v>
      </c>
      <c r="J1289" s="73">
        <v>63.82</v>
      </c>
    </row>
    <row r="1290" spans="1:10" ht="27" customHeight="1">
      <c r="A1290" s="28" t="s">
        <v>52</v>
      </c>
      <c r="B1290" s="29" t="s">
        <v>80</v>
      </c>
      <c r="C1290" s="28" t="s">
        <v>26</v>
      </c>
      <c r="D1290" s="28" t="s">
        <v>81</v>
      </c>
      <c r="E1290" s="254" t="s">
        <v>55</v>
      </c>
      <c r="F1290" s="254"/>
      <c r="G1290" s="30" t="s">
        <v>56</v>
      </c>
      <c r="H1290" s="31">
        <v>0.15</v>
      </c>
      <c r="I1290" s="32">
        <v>24.08</v>
      </c>
      <c r="J1290" s="32">
        <v>3.61</v>
      </c>
    </row>
    <row r="1291" spans="1:10" ht="21" customHeight="1">
      <c r="A1291" s="21" t="s">
        <v>45</v>
      </c>
      <c r="B1291" s="22" t="s">
        <v>840</v>
      </c>
      <c r="C1291" s="21" t="s">
        <v>26</v>
      </c>
      <c r="D1291" s="21" t="s">
        <v>841</v>
      </c>
      <c r="E1291" s="257" t="s">
        <v>46</v>
      </c>
      <c r="F1291" s="257"/>
      <c r="G1291" s="23" t="s">
        <v>31</v>
      </c>
      <c r="H1291" s="24">
        <v>1</v>
      </c>
      <c r="I1291" s="25">
        <v>60.21</v>
      </c>
      <c r="J1291" s="25">
        <v>60.21</v>
      </c>
    </row>
    <row r="1292" spans="1:10" ht="27.6">
      <c r="A1292" s="26"/>
      <c r="B1292" s="26"/>
      <c r="C1292" s="26"/>
      <c r="D1292" s="26"/>
      <c r="E1292" s="26" t="s">
        <v>47</v>
      </c>
      <c r="F1292" s="27">
        <v>2.52</v>
      </c>
      <c r="G1292" s="26" t="s">
        <v>48</v>
      </c>
      <c r="H1292" s="27">
        <v>0</v>
      </c>
      <c r="I1292" s="26" t="s">
        <v>49</v>
      </c>
      <c r="J1292" s="27">
        <v>2.52</v>
      </c>
    </row>
    <row r="1293" spans="1:10" ht="15" customHeight="1" thickBot="1">
      <c r="A1293" s="55"/>
      <c r="B1293" s="55"/>
      <c r="C1293" s="55"/>
      <c r="D1293" s="55"/>
      <c r="E1293" s="55" t="s">
        <v>50</v>
      </c>
      <c r="F1293" s="54">
        <v>18.39</v>
      </c>
      <c r="G1293" s="55"/>
      <c r="H1293" s="255" t="s">
        <v>51</v>
      </c>
      <c r="I1293" s="255"/>
      <c r="J1293" s="54">
        <v>82.210000000000008</v>
      </c>
    </row>
    <row r="1294" spans="1:10" ht="18" customHeight="1" thickTop="1">
      <c r="A1294" s="40" t="s">
        <v>1639</v>
      </c>
      <c r="B1294" s="41" t="s">
        <v>16</v>
      </c>
      <c r="C1294" s="40" t="s">
        <v>17</v>
      </c>
      <c r="D1294" s="40" t="s">
        <v>6</v>
      </c>
      <c r="E1294" s="253" t="s">
        <v>42</v>
      </c>
      <c r="F1294" s="253"/>
      <c r="G1294" s="42" t="s">
        <v>18</v>
      </c>
      <c r="H1294" s="41" t="s">
        <v>19</v>
      </c>
      <c r="I1294" s="41" t="s">
        <v>20</v>
      </c>
      <c r="J1294" s="41" t="s">
        <v>7</v>
      </c>
    </row>
    <row r="1295" spans="1:10" ht="40.5" customHeight="1">
      <c r="A1295" s="69" t="s">
        <v>43</v>
      </c>
      <c r="B1295" s="70" t="s">
        <v>653</v>
      </c>
      <c r="C1295" s="69" t="s">
        <v>26</v>
      </c>
      <c r="D1295" s="69" t="s">
        <v>1640</v>
      </c>
      <c r="E1295" s="250" t="s">
        <v>79</v>
      </c>
      <c r="F1295" s="250"/>
      <c r="G1295" s="71" t="s">
        <v>31</v>
      </c>
      <c r="H1295" s="72">
        <v>1</v>
      </c>
      <c r="I1295" s="73">
        <v>63.82</v>
      </c>
      <c r="J1295" s="73">
        <v>63.82</v>
      </c>
    </row>
    <row r="1296" spans="1:10" ht="27" customHeight="1">
      <c r="A1296" s="28" t="s">
        <v>52</v>
      </c>
      <c r="B1296" s="29" t="s">
        <v>80</v>
      </c>
      <c r="C1296" s="28" t="s">
        <v>26</v>
      </c>
      <c r="D1296" s="28" t="s">
        <v>81</v>
      </c>
      <c r="E1296" s="254" t="s">
        <v>55</v>
      </c>
      <c r="F1296" s="254"/>
      <c r="G1296" s="30" t="s">
        <v>56</v>
      </c>
      <c r="H1296" s="31">
        <v>0.15</v>
      </c>
      <c r="I1296" s="32">
        <v>24.08</v>
      </c>
      <c r="J1296" s="32">
        <v>3.61</v>
      </c>
    </row>
    <row r="1297" spans="1:10" ht="21" customHeight="1">
      <c r="A1297" s="21" t="s">
        <v>45</v>
      </c>
      <c r="B1297" s="22" t="s">
        <v>840</v>
      </c>
      <c r="C1297" s="21" t="s">
        <v>26</v>
      </c>
      <c r="D1297" s="21" t="s">
        <v>841</v>
      </c>
      <c r="E1297" s="257" t="s">
        <v>46</v>
      </c>
      <c r="F1297" s="257"/>
      <c r="G1297" s="23" t="s">
        <v>31</v>
      </c>
      <c r="H1297" s="24">
        <v>1</v>
      </c>
      <c r="I1297" s="25">
        <v>60.21</v>
      </c>
      <c r="J1297" s="25">
        <v>60.21</v>
      </c>
    </row>
    <row r="1298" spans="1:10" ht="27.6">
      <c r="A1298" s="26"/>
      <c r="B1298" s="26"/>
      <c r="C1298" s="26"/>
      <c r="D1298" s="26"/>
      <c r="E1298" s="26" t="s">
        <v>47</v>
      </c>
      <c r="F1298" s="27">
        <v>2.52</v>
      </c>
      <c r="G1298" s="26" t="s">
        <v>48</v>
      </c>
      <c r="H1298" s="27">
        <v>0</v>
      </c>
      <c r="I1298" s="26" t="s">
        <v>49</v>
      </c>
      <c r="J1298" s="27">
        <v>2.52</v>
      </c>
    </row>
    <row r="1299" spans="1:10" ht="15" customHeight="1" thickBot="1">
      <c r="A1299" s="55"/>
      <c r="B1299" s="55"/>
      <c r="C1299" s="55"/>
      <c r="D1299" s="55"/>
      <c r="E1299" s="55" t="s">
        <v>50</v>
      </c>
      <c r="F1299" s="54">
        <v>18.39</v>
      </c>
      <c r="G1299" s="55"/>
      <c r="H1299" s="255" t="s">
        <v>51</v>
      </c>
      <c r="I1299" s="255"/>
      <c r="J1299" s="54">
        <v>82.210000000000008</v>
      </c>
    </row>
    <row r="1300" spans="1:10" ht="18" customHeight="1" thickTop="1">
      <c r="A1300" s="40" t="s">
        <v>1641</v>
      </c>
      <c r="B1300" s="41" t="s">
        <v>16</v>
      </c>
      <c r="C1300" s="40" t="s">
        <v>17</v>
      </c>
      <c r="D1300" s="40" t="s">
        <v>6</v>
      </c>
      <c r="E1300" s="253" t="s">
        <v>42</v>
      </c>
      <c r="F1300" s="253"/>
      <c r="G1300" s="42" t="s">
        <v>18</v>
      </c>
      <c r="H1300" s="41" t="s">
        <v>19</v>
      </c>
      <c r="I1300" s="41" t="s">
        <v>20</v>
      </c>
      <c r="J1300" s="41" t="s">
        <v>7</v>
      </c>
    </row>
    <row r="1301" spans="1:10" ht="40.5" customHeight="1">
      <c r="A1301" s="69" t="s">
        <v>43</v>
      </c>
      <c r="B1301" s="70" t="s">
        <v>653</v>
      </c>
      <c r="C1301" s="69" t="s">
        <v>26</v>
      </c>
      <c r="D1301" s="69" t="s">
        <v>1642</v>
      </c>
      <c r="E1301" s="250" t="s">
        <v>79</v>
      </c>
      <c r="F1301" s="250"/>
      <c r="G1301" s="71" t="s">
        <v>31</v>
      </c>
      <c r="H1301" s="72">
        <v>1</v>
      </c>
      <c r="I1301" s="73">
        <v>63.82</v>
      </c>
      <c r="J1301" s="73">
        <v>63.82</v>
      </c>
    </row>
    <row r="1302" spans="1:10" ht="27" customHeight="1">
      <c r="A1302" s="28" t="s">
        <v>52</v>
      </c>
      <c r="B1302" s="29" t="s">
        <v>80</v>
      </c>
      <c r="C1302" s="28" t="s">
        <v>26</v>
      </c>
      <c r="D1302" s="28" t="s">
        <v>81</v>
      </c>
      <c r="E1302" s="254" t="s">
        <v>55</v>
      </c>
      <c r="F1302" s="254"/>
      <c r="G1302" s="30" t="s">
        <v>56</v>
      </c>
      <c r="H1302" s="31">
        <v>0.15</v>
      </c>
      <c r="I1302" s="32">
        <v>24.08</v>
      </c>
      <c r="J1302" s="32">
        <v>3.61</v>
      </c>
    </row>
    <row r="1303" spans="1:10" ht="21" customHeight="1">
      <c r="A1303" s="21" t="s">
        <v>45</v>
      </c>
      <c r="B1303" s="22" t="s">
        <v>840</v>
      </c>
      <c r="C1303" s="21" t="s">
        <v>26</v>
      </c>
      <c r="D1303" s="21" t="s">
        <v>841</v>
      </c>
      <c r="E1303" s="257" t="s">
        <v>46</v>
      </c>
      <c r="F1303" s="257"/>
      <c r="G1303" s="23" t="s">
        <v>31</v>
      </c>
      <c r="H1303" s="24">
        <v>1</v>
      </c>
      <c r="I1303" s="25">
        <v>60.21</v>
      </c>
      <c r="J1303" s="25">
        <v>60.21</v>
      </c>
    </row>
    <row r="1304" spans="1:10" ht="27.6">
      <c r="A1304" s="26"/>
      <c r="B1304" s="26"/>
      <c r="C1304" s="26"/>
      <c r="D1304" s="26"/>
      <c r="E1304" s="26" t="s">
        <v>47</v>
      </c>
      <c r="F1304" s="27">
        <v>2.52</v>
      </c>
      <c r="G1304" s="26" t="s">
        <v>48</v>
      </c>
      <c r="H1304" s="27">
        <v>0</v>
      </c>
      <c r="I1304" s="26" t="s">
        <v>49</v>
      </c>
      <c r="J1304" s="27">
        <v>2.52</v>
      </c>
    </row>
    <row r="1305" spans="1:10" ht="15" customHeight="1" thickBot="1">
      <c r="A1305" s="55"/>
      <c r="B1305" s="55"/>
      <c r="C1305" s="55"/>
      <c r="D1305" s="55"/>
      <c r="E1305" s="55" t="s">
        <v>50</v>
      </c>
      <c r="F1305" s="54">
        <v>18.39</v>
      </c>
      <c r="G1305" s="55"/>
      <c r="H1305" s="255" t="s">
        <v>51</v>
      </c>
      <c r="I1305" s="255"/>
      <c r="J1305" s="54">
        <v>82.210000000000008</v>
      </c>
    </row>
    <row r="1306" spans="1:10" ht="18" customHeight="1" thickTop="1">
      <c r="A1306" s="40" t="s">
        <v>1643</v>
      </c>
      <c r="B1306" s="41" t="s">
        <v>16</v>
      </c>
      <c r="C1306" s="40" t="s">
        <v>17</v>
      </c>
      <c r="D1306" s="40" t="s">
        <v>6</v>
      </c>
      <c r="E1306" s="253" t="s">
        <v>42</v>
      </c>
      <c r="F1306" s="253"/>
      <c r="G1306" s="42" t="s">
        <v>18</v>
      </c>
      <c r="H1306" s="41" t="s">
        <v>19</v>
      </c>
      <c r="I1306" s="41" t="s">
        <v>20</v>
      </c>
      <c r="J1306" s="41" t="s">
        <v>7</v>
      </c>
    </row>
    <row r="1307" spans="1:10" ht="40.5" customHeight="1">
      <c r="A1307" s="69" t="s">
        <v>43</v>
      </c>
      <c r="B1307" s="70" t="s">
        <v>653</v>
      </c>
      <c r="C1307" s="69" t="s">
        <v>26</v>
      </c>
      <c r="D1307" s="69" t="s">
        <v>1644</v>
      </c>
      <c r="E1307" s="250" t="s">
        <v>79</v>
      </c>
      <c r="F1307" s="250"/>
      <c r="G1307" s="71" t="s">
        <v>31</v>
      </c>
      <c r="H1307" s="72">
        <v>1</v>
      </c>
      <c r="I1307" s="73">
        <v>63.82</v>
      </c>
      <c r="J1307" s="73">
        <v>63.82</v>
      </c>
    </row>
    <row r="1308" spans="1:10" ht="27" customHeight="1">
      <c r="A1308" s="28" t="s">
        <v>52</v>
      </c>
      <c r="B1308" s="29" t="s">
        <v>80</v>
      </c>
      <c r="C1308" s="28" t="s">
        <v>26</v>
      </c>
      <c r="D1308" s="28" t="s">
        <v>81</v>
      </c>
      <c r="E1308" s="254" t="s">
        <v>55</v>
      </c>
      <c r="F1308" s="254"/>
      <c r="G1308" s="30" t="s">
        <v>56</v>
      </c>
      <c r="H1308" s="31">
        <v>0.15</v>
      </c>
      <c r="I1308" s="32">
        <v>24.08</v>
      </c>
      <c r="J1308" s="32">
        <v>3.61</v>
      </c>
    </row>
    <row r="1309" spans="1:10" ht="21" customHeight="1">
      <c r="A1309" s="21" t="s">
        <v>45</v>
      </c>
      <c r="B1309" s="22" t="s">
        <v>840</v>
      </c>
      <c r="C1309" s="21" t="s">
        <v>26</v>
      </c>
      <c r="D1309" s="21" t="s">
        <v>841</v>
      </c>
      <c r="E1309" s="257" t="s">
        <v>46</v>
      </c>
      <c r="F1309" s="257"/>
      <c r="G1309" s="23" t="s">
        <v>31</v>
      </c>
      <c r="H1309" s="24">
        <v>1</v>
      </c>
      <c r="I1309" s="25">
        <v>60.21</v>
      </c>
      <c r="J1309" s="25">
        <v>60.21</v>
      </c>
    </row>
    <row r="1310" spans="1:10" ht="27.6">
      <c r="A1310" s="26"/>
      <c r="B1310" s="26"/>
      <c r="C1310" s="26"/>
      <c r="D1310" s="26"/>
      <c r="E1310" s="26" t="s">
        <v>47</v>
      </c>
      <c r="F1310" s="27">
        <v>2.52</v>
      </c>
      <c r="G1310" s="26" t="s">
        <v>48</v>
      </c>
      <c r="H1310" s="27">
        <v>0</v>
      </c>
      <c r="I1310" s="26" t="s">
        <v>49</v>
      </c>
      <c r="J1310" s="27">
        <v>2.52</v>
      </c>
    </row>
    <row r="1311" spans="1:10" ht="15" customHeight="1" thickBot="1">
      <c r="A1311" s="55"/>
      <c r="B1311" s="55"/>
      <c r="C1311" s="55"/>
      <c r="D1311" s="55"/>
      <c r="E1311" s="55" t="s">
        <v>50</v>
      </c>
      <c r="F1311" s="54">
        <v>18.39</v>
      </c>
      <c r="G1311" s="55"/>
      <c r="H1311" s="255" t="s">
        <v>51</v>
      </c>
      <c r="I1311" s="255"/>
      <c r="J1311" s="54">
        <v>82.210000000000008</v>
      </c>
    </row>
    <row r="1312" spans="1:10" ht="18" customHeight="1" thickTop="1">
      <c r="A1312" s="40" t="s">
        <v>1666</v>
      </c>
      <c r="B1312" s="41" t="s">
        <v>16</v>
      </c>
      <c r="C1312" s="40" t="s">
        <v>17</v>
      </c>
      <c r="D1312" s="40" t="s">
        <v>6</v>
      </c>
      <c r="E1312" s="253" t="s">
        <v>42</v>
      </c>
      <c r="F1312" s="253"/>
      <c r="G1312" s="42" t="s">
        <v>18</v>
      </c>
      <c r="H1312" s="41" t="s">
        <v>19</v>
      </c>
      <c r="I1312" s="41" t="s">
        <v>20</v>
      </c>
      <c r="J1312" s="41" t="s">
        <v>7</v>
      </c>
    </row>
    <row r="1313" spans="1:10" ht="40.5" customHeight="1">
      <c r="A1313" s="69" t="s">
        <v>43</v>
      </c>
      <c r="B1313" s="70" t="s">
        <v>653</v>
      </c>
      <c r="C1313" s="69" t="s">
        <v>26</v>
      </c>
      <c r="D1313" s="69" t="s">
        <v>1646</v>
      </c>
      <c r="E1313" s="250" t="s">
        <v>79</v>
      </c>
      <c r="F1313" s="250"/>
      <c r="G1313" s="71" t="s">
        <v>31</v>
      </c>
      <c r="H1313" s="72">
        <v>1</v>
      </c>
      <c r="I1313" s="73">
        <v>63.82</v>
      </c>
      <c r="J1313" s="73">
        <v>63.82</v>
      </c>
    </row>
    <row r="1314" spans="1:10" ht="27" customHeight="1">
      <c r="A1314" s="28" t="s">
        <v>52</v>
      </c>
      <c r="B1314" s="29" t="s">
        <v>80</v>
      </c>
      <c r="C1314" s="28" t="s">
        <v>26</v>
      </c>
      <c r="D1314" s="28" t="s">
        <v>81</v>
      </c>
      <c r="E1314" s="254" t="s">
        <v>55</v>
      </c>
      <c r="F1314" s="254"/>
      <c r="G1314" s="30" t="s">
        <v>56</v>
      </c>
      <c r="H1314" s="31">
        <v>0.15</v>
      </c>
      <c r="I1314" s="32">
        <v>24.08</v>
      </c>
      <c r="J1314" s="32">
        <v>3.61</v>
      </c>
    </row>
    <row r="1315" spans="1:10" ht="21" customHeight="1">
      <c r="A1315" s="21" t="s">
        <v>45</v>
      </c>
      <c r="B1315" s="22" t="s">
        <v>840</v>
      </c>
      <c r="C1315" s="21" t="s">
        <v>26</v>
      </c>
      <c r="D1315" s="21" t="s">
        <v>841</v>
      </c>
      <c r="E1315" s="257" t="s">
        <v>46</v>
      </c>
      <c r="F1315" s="257"/>
      <c r="G1315" s="23" t="s">
        <v>31</v>
      </c>
      <c r="H1315" s="24">
        <v>1</v>
      </c>
      <c r="I1315" s="25">
        <v>60.21</v>
      </c>
      <c r="J1315" s="25">
        <v>60.21</v>
      </c>
    </row>
    <row r="1316" spans="1:10" ht="27.6">
      <c r="A1316" s="26"/>
      <c r="B1316" s="26"/>
      <c r="C1316" s="26"/>
      <c r="D1316" s="26"/>
      <c r="E1316" s="26" t="s">
        <v>47</v>
      </c>
      <c r="F1316" s="27">
        <v>2.52</v>
      </c>
      <c r="G1316" s="26" t="s">
        <v>48</v>
      </c>
      <c r="H1316" s="27">
        <v>0</v>
      </c>
      <c r="I1316" s="26" t="s">
        <v>49</v>
      </c>
      <c r="J1316" s="27">
        <v>2.52</v>
      </c>
    </row>
    <row r="1317" spans="1:10" ht="15" customHeight="1" thickBot="1">
      <c r="A1317" s="55"/>
      <c r="B1317" s="55"/>
      <c r="C1317" s="55"/>
      <c r="D1317" s="55"/>
      <c r="E1317" s="55" t="s">
        <v>50</v>
      </c>
      <c r="F1317" s="54">
        <v>18.39</v>
      </c>
      <c r="G1317" s="55"/>
      <c r="H1317" s="255" t="s">
        <v>51</v>
      </c>
      <c r="I1317" s="255"/>
      <c r="J1317" s="54">
        <v>82.210000000000008</v>
      </c>
    </row>
    <row r="1318" spans="1:10" ht="18" customHeight="1" thickTop="1">
      <c r="A1318" s="40" t="s">
        <v>1327</v>
      </c>
      <c r="B1318" s="41" t="s">
        <v>16</v>
      </c>
      <c r="C1318" s="40" t="s">
        <v>17</v>
      </c>
      <c r="D1318" s="40" t="s">
        <v>6</v>
      </c>
      <c r="E1318" s="253" t="s">
        <v>42</v>
      </c>
      <c r="F1318" s="253"/>
      <c r="G1318" s="42" t="s">
        <v>18</v>
      </c>
      <c r="H1318" s="41" t="s">
        <v>19</v>
      </c>
      <c r="I1318" s="41" t="s">
        <v>20</v>
      </c>
      <c r="J1318" s="41" t="s">
        <v>7</v>
      </c>
    </row>
    <row r="1319" spans="1:10" ht="40.5" customHeight="1">
      <c r="A1319" s="69" t="s">
        <v>43</v>
      </c>
      <c r="B1319" s="70" t="s">
        <v>446</v>
      </c>
      <c r="C1319" s="69" t="s">
        <v>26</v>
      </c>
      <c r="D1319" s="69" t="s">
        <v>1328</v>
      </c>
      <c r="E1319" s="250" t="s">
        <v>79</v>
      </c>
      <c r="F1319" s="250"/>
      <c r="G1319" s="71" t="s">
        <v>31</v>
      </c>
      <c r="H1319" s="72">
        <v>1</v>
      </c>
      <c r="I1319" s="73">
        <v>123.41</v>
      </c>
      <c r="J1319" s="73">
        <v>123.41</v>
      </c>
    </row>
    <row r="1320" spans="1:10" ht="27" customHeight="1">
      <c r="A1320" s="28" t="s">
        <v>52</v>
      </c>
      <c r="B1320" s="29" t="s">
        <v>82</v>
      </c>
      <c r="C1320" s="28" t="s">
        <v>26</v>
      </c>
      <c r="D1320" s="28" t="s">
        <v>83</v>
      </c>
      <c r="E1320" s="254" t="s">
        <v>55</v>
      </c>
      <c r="F1320" s="254"/>
      <c r="G1320" s="30" t="s">
        <v>56</v>
      </c>
      <c r="H1320" s="31">
        <v>0.4</v>
      </c>
      <c r="I1320" s="32">
        <v>19.899999999999999</v>
      </c>
      <c r="J1320" s="32">
        <v>7.96</v>
      </c>
    </row>
    <row r="1321" spans="1:10" ht="27" customHeight="1">
      <c r="A1321" s="28" t="s">
        <v>52</v>
      </c>
      <c r="B1321" s="29" t="s">
        <v>80</v>
      </c>
      <c r="C1321" s="28" t="s">
        <v>26</v>
      </c>
      <c r="D1321" s="28" t="s">
        <v>81</v>
      </c>
      <c r="E1321" s="254" t="s">
        <v>55</v>
      </c>
      <c r="F1321" s="254"/>
      <c r="G1321" s="30" t="s">
        <v>56</v>
      </c>
      <c r="H1321" s="31">
        <v>0.4</v>
      </c>
      <c r="I1321" s="32">
        <v>24.08</v>
      </c>
      <c r="J1321" s="32">
        <v>9.6300000000000008</v>
      </c>
    </row>
    <row r="1322" spans="1:10" ht="21" customHeight="1">
      <c r="A1322" s="21" t="s">
        <v>45</v>
      </c>
      <c r="B1322" s="22" t="s">
        <v>566</v>
      </c>
      <c r="C1322" s="21" t="s">
        <v>26</v>
      </c>
      <c r="D1322" s="21" t="s">
        <v>567</v>
      </c>
      <c r="E1322" s="257" t="s">
        <v>46</v>
      </c>
      <c r="F1322" s="257"/>
      <c r="G1322" s="23" t="s">
        <v>31</v>
      </c>
      <c r="H1322" s="24">
        <v>1</v>
      </c>
      <c r="I1322" s="25">
        <v>105.82</v>
      </c>
      <c r="J1322" s="25">
        <v>105.82</v>
      </c>
    </row>
    <row r="1323" spans="1:10" ht="27.6">
      <c r="A1323" s="26"/>
      <c r="B1323" s="26"/>
      <c r="C1323" s="26"/>
      <c r="D1323" s="26"/>
      <c r="E1323" s="26" t="s">
        <v>47</v>
      </c>
      <c r="F1323" s="27">
        <v>11.76</v>
      </c>
      <c r="G1323" s="26" t="s">
        <v>48</v>
      </c>
      <c r="H1323" s="27">
        <v>0</v>
      </c>
      <c r="I1323" s="26" t="s">
        <v>49</v>
      </c>
      <c r="J1323" s="27">
        <v>11.76</v>
      </c>
    </row>
    <row r="1324" spans="1:10" ht="15" customHeight="1" thickBot="1">
      <c r="A1324" s="55"/>
      <c r="B1324" s="55"/>
      <c r="C1324" s="55"/>
      <c r="D1324" s="55"/>
      <c r="E1324" s="55" t="s">
        <v>50</v>
      </c>
      <c r="F1324" s="54">
        <v>35.56</v>
      </c>
      <c r="G1324" s="55"/>
      <c r="H1324" s="255" t="s">
        <v>51</v>
      </c>
      <c r="I1324" s="255"/>
      <c r="J1324" s="54">
        <v>158.97</v>
      </c>
    </row>
    <row r="1325" spans="1:10" ht="18" customHeight="1" thickTop="1">
      <c r="A1325" s="40" t="s">
        <v>1329</v>
      </c>
      <c r="B1325" s="41" t="s">
        <v>16</v>
      </c>
      <c r="C1325" s="40" t="s">
        <v>17</v>
      </c>
      <c r="D1325" s="40" t="s">
        <v>6</v>
      </c>
      <c r="E1325" s="253" t="s">
        <v>42</v>
      </c>
      <c r="F1325" s="253"/>
      <c r="G1325" s="42" t="s">
        <v>18</v>
      </c>
      <c r="H1325" s="41" t="s">
        <v>19</v>
      </c>
      <c r="I1325" s="41" t="s">
        <v>20</v>
      </c>
      <c r="J1325" s="41" t="s">
        <v>7</v>
      </c>
    </row>
    <row r="1326" spans="1:10" ht="40.5" customHeight="1">
      <c r="A1326" s="69" t="s">
        <v>43</v>
      </c>
      <c r="B1326" s="70" t="s">
        <v>1330</v>
      </c>
      <c r="C1326" s="69" t="s">
        <v>26</v>
      </c>
      <c r="D1326" s="69" t="s">
        <v>1331</v>
      </c>
      <c r="E1326" s="250" t="s">
        <v>79</v>
      </c>
      <c r="F1326" s="250"/>
      <c r="G1326" s="71" t="s">
        <v>31</v>
      </c>
      <c r="H1326" s="72">
        <v>1</v>
      </c>
      <c r="I1326" s="73">
        <v>348.53999999999996</v>
      </c>
      <c r="J1326" s="73">
        <v>348.54</v>
      </c>
    </row>
    <row r="1327" spans="1:10" ht="27" customHeight="1">
      <c r="A1327" s="28" t="s">
        <v>52</v>
      </c>
      <c r="B1327" s="29" t="s">
        <v>82</v>
      </c>
      <c r="C1327" s="28" t="s">
        <v>26</v>
      </c>
      <c r="D1327" s="28" t="s">
        <v>83</v>
      </c>
      <c r="E1327" s="254" t="s">
        <v>55</v>
      </c>
      <c r="F1327" s="254"/>
      <c r="G1327" s="30" t="s">
        <v>56</v>
      </c>
      <c r="H1327" s="31">
        <v>0.4</v>
      </c>
      <c r="I1327" s="32">
        <v>19.899999999999999</v>
      </c>
      <c r="J1327" s="32">
        <v>7.96</v>
      </c>
    </row>
    <row r="1328" spans="1:10" ht="27" customHeight="1">
      <c r="A1328" s="28" t="s">
        <v>52</v>
      </c>
      <c r="B1328" s="29" t="s">
        <v>80</v>
      </c>
      <c r="C1328" s="28" t="s">
        <v>26</v>
      </c>
      <c r="D1328" s="28" t="s">
        <v>81</v>
      </c>
      <c r="E1328" s="254" t="s">
        <v>55</v>
      </c>
      <c r="F1328" s="254"/>
      <c r="G1328" s="30" t="s">
        <v>56</v>
      </c>
      <c r="H1328" s="31">
        <v>0.4</v>
      </c>
      <c r="I1328" s="32">
        <v>24.08</v>
      </c>
      <c r="J1328" s="32">
        <v>9.6300000000000008</v>
      </c>
    </row>
    <row r="1329" spans="1:10" ht="21" customHeight="1">
      <c r="A1329" s="21" t="s">
        <v>45</v>
      </c>
      <c r="B1329" s="22" t="s">
        <v>1332</v>
      </c>
      <c r="C1329" s="21" t="s">
        <v>26</v>
      </c>
      <c r="D1329" s="21" t="s">
        <v>1333</v>
      </c>
      <c r="E1329" s="257" t="s">
        <v>46</v>
      </c>
      <c r="F1329" s="257"/>
      <c r="G1329" s="23" t="s">
        <v>31</v>
      </c>
      <c r="H1329" s="24">
        <v>1</v>
      </c>
      <c r="I1329" s="25">
        <v>330.95</v>
      </c>
      <c r="J1329" s="25">
        <v>330.95</v>
      </c>
    </row>
    <row r="1330" spans="1:10" ht="27.6">
      <c r="A1330" s="26"/>
      <c r="B1330" s="26"/>
      <c r="C1330" s="26"/>
      <c r="D1330" s="26"/>
      <c r="E1330" s="26" t="s">
        <v>47</v>
      </c>
      <c r="F1330" s="27">
        <v>11.76</v>
      </c>
      <c r="G1330" s="26" t="s">
        <v>48</v>
      </c>
      <c r="H1330" s="27">
        <v>0</v>
      </c>
      <c r="I1330" s="26" t="s">
        <v>49</v>
      </c>
      <c r="J1330" s="27">
        <v>11.76</v>
      </c>
    </row>
    <row r="1331" spans="1:10" ht="15" customHeight="1" thickBot="1">
      <c r="A1331" s="55"/>
      <c r="B1331" s="55"/>
      <c r="C1331" s="55"/>
      <c r="D1331" s="55"/>
      <c r="E1331" s="55" t="s">
        <v>50</v>
      </c>
      <c r="F1331" s="54">
        <v>100.44</v>
      </c>
      <c r="G1331" s="55"/>
      <c r="H1331" s="255" t="s">
        <v>51</v>
      </c>
      <c r="I1331" s="255"/>
      <c r="J1331" s="54">
        <v>448.98</v>
      </c>
    </row>
    <row r="1332" spans="1:10" ht="18" customHeight="1" thickTop="1">
      <c r="A1332" s="40" t="s">
        <v>1334</v>
      </c>
      <c r="B1332" s="41" t="s">
        <v>16</v>
      </c>
      <c r="C1332" s="40" t="s">
        <v>17</v>
      </c>
      <c r="D1332" s="40" t="s">
        <v>6</v>
      </c>
      <c r="E1332" s="253" t="s">
        <v>42</v>
      </c>
      <c r="F1332" s="253"/>
      <c r="G1332" s="42" t="s">
        <v>18</v>
      </c>
      <c r="H1332" s="41" t="s">
        <v>19</v>
      </c>
      <c r="I1332" s="41" t="s">
        <v>20</v>
      </c>
      <c r="J1332" s="41" t="s">
        <v>7</v>
      </c>
    </row>
    <row r="1333" spans="1:10" ht="40.5" customHeight="1">
      <c r="A1333" s="69" t="s">
        <v>43</v>
      </c>
      <c r="B1333" s="70" t="s">
        <v>1335</v>
      </c>
      <c r="C1333" s="69" t="s">
        <v>26</v>
      </c>
      <c r="D1333" s="69" t="s">
        <v>1336</v>
      </c>
      <c r="E1333" s="250" t="s">
        <v>79</v>
      </c>
      <c r="F1333" s="250"/>
      <c r="G1333" s="71" t="s">
        <v>31</v>
      </c>
      <c r="H1333" s="72">
        <v>1</v>
      </c>
      <c r="I1333" s="73">
        <v>899.96</v>
      </c>
      <c r="J1333" s="73">
        <v>899.96</v>
      </c>
    </row>
    <row r="1334" spans="1:10" ht="27" customHeight="1">
      <c r="A1334" s="28" t="s">
        <v>52</v>
      </c>
      <c r="B1334" s="29" t="s">
        <v>82</v>
      </c>
      <c r="C1334" s="28" t="s">
        <v>26</v>
      </c>
      <c r="D1334" s="28" t="s">
        <v>83</v>
      </c>
      <c r="E1334" s="254" t="s">
        <v>55</v>
      </c>
      <c r="F1334" s="254"/>
      <c r="G1334" s="30" t="s">
        <v>56</v>
      </c>
      <c r="H1334" s="31">
        <v>0.4</v>
      </c>
      <c r="I1334" s="32">
        <v>19.899999999999999</v>
      </c>
      <c r="J1334" s="32">
        <v>7.96</v>
      </c>
    </row>
    <row r="1335" spans="1:10" ht="27" customHeight="1">
      <c r="A1335" s="28" t="s">
        <v>52</v>
      </c>
      <c r="B1335" s="29" t="s">
        <v>80</v>
      </c>
      <c r="C1335" s="28" t="s">
        <v>26</v>
      </c>
      <c r="D1335" s="28" t="s">
        <v>81</v>
      </c>
      <c r="E1335" s="254" t="s">
        <v>55</v>
      </c>
      <c r="F1335" s="254"/>
      <c r="G1335" s="30" t="s">
        <v>56</v>
      </c>
      <c r="H1335" s="31">
        <v>0.4</v>
      </c>
      <c r="I1335" s="32">
        <v>24.08</v>
      </c>
      <c r="J1335" s="32">
        <v>9.6300000000000008</v>
      </c>
    </row>
    <row r="1336" spans="1:10" ht="21" customHeight="1">
      <c r="A1336" s="21" t="s">
        <v>45</v>
      </c>
      <c r="B1336" s="22" t="s">
        <v>1337</v>
      </c>
      <c r="C1336" s="21" t="s">
        <v>26</v>
      </c>
      <c r="D1336" s="21" t="s">
        <v>1338</v>
      </c>
      <c r="E1336" s="257" t="s">
        <v>46</v>
      </c>
      <c r="F1336" s="257"/>
      <c r="G1336" s="23" t="s">
        <v>31</v>
      </c>
      <c r="H1336" s="24">
        <v>1</v>
      </c>
      <c r="I1336" s="25">
        <v>882.37</v>
      </c>
      <c r="J1336" s="25">
        <v>882.37</v>
      </c>
    </row>
    <row r="1337" spans="1:10" ht="27.6">
      <c r="A1337" s="26"/>
      <c r="B1337" s="26"/>
      <c r="C1337" s="26"/>
      <c r="D1337" s="26"/>
      <c r="E1337" s="26" t="s">
        <v>47</v>
      </c>
      <c r="F1337" s="27">
        <v>11.76</v>
      </c>
      <c r="G1337" s="26" t="s">
        <v>48</v>
      </c>
      <c r="H1337" s="27">
        <v>0</v>
      </c>
      <c r="I1337" s="26" t="s">
        <v>49</v>
      </c>
      <c r="J1337" s="27">
        <v>11.76</v>
      </c>
    </row>
    <row r="1338" spans="1:10" ht="15" customHeight="1" thickBot="1">
      <c r="A1338" s="55"/>
      <c r="B1338" s="55"/>
      <c r="C1338" s="55"/>
      <c r="D1338" s="55"/>
      <c r="E1338" s="55" t="s">
        <v>50</v>
      </c>
      <c r="F1338" s="54">
        <v>259.36</v>
      </c>
      <c r="G1338" s="55"/>
      <c r="H1338" s="255" t="s">
        <v>51</v>
      </c>
      <c r="I1338" s="255"/>
      <c r="J1338" s="54">
        <v>1159.3200000000002</v>
      </c>
    </row>
    <row r="1339" spans="1:10" ht="18" customHeight="1" thickTop="1">
      <c r="A1339" s="40" t="s">
        <v>1339</v>
      </c>
      <c r="B1339" s="41" t="s">
        <v>16</v>
      </c>
      <c r="C1339" s="40" t="s">
        <v>17</v>
      </c>
      <c r="D1339" s="40" t="s">
        <v>6</v>
      </c>
      <c r="E1339" s="253" t="s">
        <v>42</v>
      </c>
      <c r="F1339" s="253"/>
      <c r="G1339" s="42" t="s">
        <v>18</v>
      </c>
      <c r="H1339" s="41" t="s">
        <v>19</v>
      </c>
      <c r="I1339" s="41" t="s">
        <v>20</v>
      </c>
      <c r="J1339" s="41" t="s">
        <v>7</v>
      </c>
    </row>
    <row r="1340" spans="1:10" ht="40.5" customHeight="1">
      <c r="A1340" s="69" t="s">
        <v>43</v>
      </c>
      <c r="B1340" s="70" t="s">
        <v>656</v>
      </c>
      <c r="C1340" s="69" t="s">
        <v>26</v>
      </c>
      <c r="D1340" s="69" t="s">
        <v>1340</v>
      </c>
      <c r="E1340" s="250" t="s">
        <v>79</v>
      </c>
      <c r="F1340" s="250"/>
      <c r="G1340" s="71" t="s">
        <v>30</v>
      </c>
      <c r="H1340" s="72">
        <v>1</v>
      </c>
      <c r="I1340" s="73">
        <v>9.14</v>
      </c>
      <c r="J1340" s="73">
        <v>9.14</v>
      </c>
    </row>
    <row r="1341" spans="1:10" ht="27" customHeight="1">
      <c r="A1341" s="28" t="s">
        <v>52</v>
      </c>
      <c r="B1341" s="29" t="s">
        <v>82</v>
      </c>
      <c r="C1341" s="28" t="s">
        <v>26</v>
      </c>
      <c r="D1341" s="28" t="s">
        <v>83</v>
      </c>
      <c r="E1341" s="254" t="s">
        <v>55</v>
      </c>
      <c r="F1341" s="254"/>
      <c r="G1341" s="30" t="s">
        <v>56</v>
      </c>
      <c r="H1341" s="31">
        <v>0.14399999999999999</v>
      </c>
      <c r="I1341" s="32">
        <v>19.899999999999999</v>
      </c>
      <c r="J1341" s="32">
        <v>2.86</v>
      </c>
    </row>
    <row r="1342" spans="1:10" ht="27" customHeight="1">
      <c r="A1342" s="28" t="s">
        <v>52</v>
      </c>
      <c r="B1342" s="29" t="s">
        <v>80</v>
      </c>
      <c r="C1342" s="28" t="s">
        <v>26</v>
      </c>
      <c r="D1342" s="28" t="s">
        <v>81</v>
      </c>
      <c r="E1342" s="254" t="s">
        <v>55</v>
      </c>
      <c r="F1342" s="254"/>
      <c r="G1342" s="30" t="s">
        <v>56</v>
      </c>
      <c r="H1342" s="31">
        <v>0.14399999999999999</v>
      </c>
      <c r="I1342" s="32">
        <v>24.08</v>
      </c>
      <c r="J1342" s="32">
        <v>3.46</v>
      </c>
    </row>
    <row r="1343" spans="1:10" ht="21" customHeight="1">
      <c r="A1343" s="21" t="s">
        <v>45</v>
      </c>
      <c r="B1343" s="22" t="s">
        <v>844</v>
      </c>
      <c r="C1343" s="21" t="s">
        <v>26</v>
      </c>
      <c r="D1343" s="21" t="s">
        <v>845</v>
      </c>
      <c r="E1343" s="257" t="s">
        <v>46</v>
      </c>
      <c r="F1343" s="257"/>
      <c r="G1343" s="23" t="s">
        <v>30</v>
      </c>
      <c r="H1343" s="24">
        <v>1.0169999999999999</v>
      </c>
      <c r="I1343" s="25">
        <v>2.78</v>
      </c>
      <c r="J1343" s="25">
        <v>2.82</v>
      </c>
    </row>
    <row r="1344" spans="1:10" ht="27.6">
      <c r="A1344" s="26"/>
      <c r="B1344" s="26"/>
      <c r="C1344" s="26"/>
      <c r="D1344" s="26"/>
      <c r="E1344" s="26" t="s">
        <v>47</v>
      </c>
      <c r="F1344" s="27">
        <v>4.2300000000000004</v>
      </c>
      <c r="G1344" s="26" t="s">
        <v>48</v>
      </c>
      <c r="H1344" s="27">
        <v>0</v>
      </c>
      <c r="I1344" s="26" t="s">
        <v>49</v>
      </c>
      <c r="J1344" s="27">
        <v>4.2300000000000004</v>
      </c>
    </row>
    <row r="1345" spans="1:10" ht="15" customHeight="1" thickBot="1">
      <c r="A1345" s="55"/>
      <c r="B1345" s="55"/>
      <c r="C1345" s="55"/>
      <c r="D1345" s="55"/>
      <c r="E1345" s="55" t="s">
        <v>50</v>
      </c>
      <c r="F1345" s="54">
        <v>2.63</v>
      </c>
      <c r="G1345" s="55"/>
      <c r="H1345" s="255" t="s">
        <v>51</v>
      </c>
      <c r="I1345" s="255"/>
      <c r="J1345" s="54">
        <v>11.77</v>
      </c>
    </row>
    <row r="1346" spans="1:10" ht="18" customHeight="1" thickTop="1">
      <c r="A1346" s="40" t="s">
        <v>1341</v>
      </c>
      <c r="B1346" s="41" t="s">
        <v>16</v>
      </c>
      <c r="C1346" s="40" t="s">
        <v>17</v>
      </c>
      <c r="D1346" s="40" t="s">
        <v>6</v>
      </c>
      <c r="E1346" s="253" t="s">
        <v>42</v>
      </c>
      <c r="F1346" s="253"/>
      <c r="G1346" s="42" t="s">
        <v>18</v>
      </c>
      <c r="H1346" s="41" t="s">
        <v>19</v>
      </c>
      <c r="I1346" s="41" t="s">
        <v>20</v>
      </c>
      <c r="J1346" s="41" t="s">
        <v>7</v>
      </c>
    </row>
    <row r="1347" spans="1:10" ht="40.5" customHeight="1">
      <c r="A1347" s="69" t="s">
        <v>43</v>
      </c>
      <c r="B1347" s="70" t="s">
        <v>1342</v>
      </c>
      <c r="C1347" s="69" t="s">
        <v>26</v>
      </c>
      <c r="D1347" s="69" t="s">
        <v>1343</v>
      </c>
      <c r="E1347" s="250" t="s">
        <v>79</v>
      </c>
      <c r="F1347" s="250"/>
      <c r="G1347" s="71" t="s">
        <v>30</v>
      </c>
      <c r="H1347" s="72">
        <v>1</v>
      </c>
      <c r="I1347" s="73">
        <v>12.04</v>
      </c>
      <c r="J1347" s="73">
        <v>12.04</v>
      </c>
    </row>
    <row r="1348" spans="1:10" ht="27" customHeight="1">
      <c r="A1348" s="28" t="s">
        <v>52</v>
      </c>
      <c r="B1348" s="29" t="s">
        <v>82</v>
      </c>
      <c r="C1348" s="28" t="s">
        <v>26</v>
      </c>
      <c r="D1348" s="28" t="s">
        <v>83</v>
      </c>
      <c r="E1348" s="254" t="s">
        <v>55</v>
      </c>
      <c r="F1348" s="254"/>
      <c r="G1348" s="30" t="s">
        <v>56</v>
      </c>
      <c r="H1348" s="31">
        <v>0.16400000000000001</v>
      </c>
      <c r="I1348" s="32">
        <v>19.899999999999999</v>
      </c>
      <c r="J1348" s="32">
        <v>3.26</v>
      </c>
    </row>
    <row r="1349" spans="1:10" ht="27" customHeight="1">
      <c r="A1349" s="28" t="s">
        <v>52</v>
      </c>
      <c r="B1349" s="29" t="s">
        <v>80</v>
      </c>
      <c r="C1349" s="28" t="s">
        <v>26</v>
      </c>
      <c r="D1349" s="28" t="s">
        <v>81</v>
      </c>
      <c r="E1349" s="254" t="s">
        <v>55</v>
      </c>
      <c r="F1349" s="254"/>
      <c r="G1349" s="30" t="s">
        <v>56</v>
      </c>
      <c r="H1349" s="31">
        <v>0.16400000000000001</v>
      </c>
      <c r="I1349" s="32">
        <v>24.08</v>
      </c>
      <c r="J1349" s="32">
        <v>3.94</v>
      </c>
    </row>
    <row r="1350" spans="1:10" ht="21" customHeight="1">
      <c r="A1350" s="21" t="s">
        <v>45</v>
      </c>
      <c r="B1350" s="22" t="s">
        <v>1344</v>
      </c>
      <c r="C1350" s="21" t="s">
        <v>26</v>
      </c>
      <c r="D1350" s="21" t="s">
        <v>1345</v>
      </c>
      <c r="E1350" s="257" t="s">
        <v>46</v>
      </c>
      <c r="F1350" s="257"/>
      <c r="G1350" s="23" t="s">
        <v>30</v>
      </c>
      <c r="H1350" s="24">
        <v>1.0169999999999999</v>
      </c>
      <c r="I1350" s="25">
        <v>4.76</v>
      </c>
      <c r="J1350" s="25">
        <v>4.84</v>
      </c>
    </row>
    <row r="1351" spans="1:10" ht="27.6">
      <c r="A1351" s="26"/>
      <c r="B1351" s="26"/>
      <c r="C1351" s="26"/>
      <c r="D1351" s="26"/>
      <c r="E1351" s="26" t="s">
        <v>47</v>
      </c>
      <c r="F1351" s="27">
        <v>4.8099999999999996</v>
      </c>
      <c r="G1351" s="26" t="s">
        <v>48</v>
      </c>
      <c r="H1351" s="27">
        <v>0</v>
      </c>
      <c r="I1351" s="26" t="s">
        <v>49</v>
      </c>
      <c r="J1351" s="27">
        <v>4.8099999999999996</v>
      </c>
    </row>
    <row r="1352" spans="1:10" ht="15" customHeight="1" thickBot="1">
      <c r="A1352" s="55"/>
      <c r="B1352" s="55"/>
      <c r="C1352" s="55"/>
      <c r="D1352" s="55"/>
      <c r="E1352" s="55" t="s">
        <v>50</v>
      </c>
      <c r="F1352" s="54">
        <v>3.46</v>
      </c>
      <c r="G1352" s="55"/>
      <c r="H1352" s="255" t="s">
        <v>51</v>
      </c>
      <c r="I1352" s="255"/>
      <c r="J1352" s="54">
        <v>15.5</v>
      </c>
    </row>
    <row r="1353" spans="1:10" ht="18" customHeight="1" thickTop="1">
      <c r="A1353" s="40" t="s">
        <v>1346</v>
      </c>
      <c r="B1353" s="41" t="s">
        <v>16</v>
      </c>
      <c r="C1353" s="40" t="s">
        <v>17</v>
      </c>
      <c r="D1353" s="40" t="s">
        <v>6</v>
      </c>
      <c r="E1353" s="253" t="s">
        <v>42</v>
      </c>
      <c r="F1353" s="253"/>
      <c r="G1353" s="42" t="s">
        <v>18</v>
      </c>
      <c r="H1353" s="41" t="s">
        <v>19</v>
      </c>
      <c r="I1353" s="41" t="s">
        <v>20</v>
      </c>
      <c r="J1353" s="41" t="s">
        <v>7</v>
      </c>
    </row>
    <row r="1354" spans="1:10" ht="40.5" customHeight="1">
      <c r="A1354" s="69" t="s">
        <v>43</v>
      </c>
      <c r="B1354" s="70" t="s">
        <v>657</v>
      </c>
      <c r="C1354" s="69" t="s">
        <v>26</v>
      </c>
      <c r="D1354" s="69" t="s">
        <v>1347</v>
      </c>
      <c r="E1354" s="250" t="s">
        <v>79</v>
      </c>
      <c r="F1354" s="250"/>
      <c r="G1354" s="71" t="s">
        <v>30</v>
      </c>
      <c r="H1354" s="72">
        <v>1</v>
      </c>
      <c r="I1354" s="73">
        <v>18.259999999999998</v>
      </c>
      <c r="J1354" s="73">
        <v>18.260000000000002</v>
      </c>
    </row>
    <row r="1355" spans="1:10" ht="27" customHeight="1">
      <c r="A1355" s="28" t="s">
        <v>52</v>
      </c>
      <c r="B1355" s="29" t="s">
        <v>82</v>
      </c>
      <c r="C1355" s="28" t="s">
        <v>26</v>
      </c>
      <c r="D1355" s="28" t="s">
        <v>83</v>
      </c>
      <c r="E1355" s="254" t="s">
        <v>55</v>
      </c>
      <c r="F1355" s="254"/>
      <c r="G1355" s="30" t="s">
        <v>56</v>
      </c>
      <c r="H1355" s="31">
        <v>0.11219999999999999</v>
      </c>
      <c r="I1355" s="32">
        <v>19.899999999999999</v>
      </c>
      <c r="J1355" s="32">
        <v>2.23</v>
      </c>
    </row>
    <row r="1356" spans="1:10" ht="27" customHeight="1">
      <c r="A1356" s="28" t="s">
        <v>52</v>
      </c>
      <c r="B1356" s="29" t="s">
        <v>80</v>
      </c>
      <c r="C1356" s="28" t="s">
        <v>26</v>
      </c>
      <c r="D1356" s="28" t="s">
        <v>81</v>
      </c>
      <c r="E1356" s="254" t="s">
        <v>55</v>
      </c>
      <c r="F1356" s="254"/>
      <c r="G1356" s="30" t="s">
        <v>56</v>
      </c>
      <c r="H1356" s="31">
        <v>0.11219999999999999</v>
      </c>
      <c r="I1356" s="32">
        <v>24.08</v>
      </c>
      <c r="J1356" s="32">
        <v>2.7</v>
      </c>
    </row>
    <row r="1357" spans="1:10" ht="21" customHeight="1">
      <c r="A1357" s="21" t="s">
        <v>45</v>
      </c>
      <c r="B1357" s="22" t="s">
        <v>846</v>
      </c>
      <c r="C1357" s="21" t="s">
        <v>26</v>
      </c>
      <c r="D1357" s="21" t="s">
        <v>847</v>
      </c>
      <c r="E1357" s="257" t="s">
        <v>46</v>
      </c>
      <c r="F1357" s="257"/>
      <c r="G1357" s="23" t="s">
        <v>30</v>
      </c>
      <c r="H1357" s="24">
        <v>1.1000000000000001</v>
      </c>
      <c r="I1357" s="25">
        <v>12.12</v>
      </c>
      <c r="J1357" s="25">
        <v>13.33</v>
      </c>
    </row>
    <row r="1358" spans="1:10" ht="27.6">
      <c r="A1358" s="26"/>
      <c r="B1358" s="26"/>
      <c r="C1358" s="26"/>
      <c r="D1358" s="26"/>
      <c r="E1358" s="26" t="s">
        <v>47</v>
      </c>
      <c r="F1358" s="27">
        <v>3.29</v>
      </c>
      <c r="G1358" s="26" t="s">
        <v>48</v>
      </c>
      <c r="H1358" s="27">
        <v>0</v>
      </c>
      <c r="I1358" s="26" t="s">
        <v>49</v>
      </c>
      <c r="J1358" s="27">
        <v>3.29</v>
      </c>
    </row>
    <row r="1359" spans="1:10" ht="15" customHeight="1" thickBot="1">
      <c r="A1359" s="55"/>
      <c r="B1359" s="55"/>
      <c r="C1359" s="55"/>
      <c r="D1359" s="55"/>
      <c r="E1359" s="55" t="s">
        <v>50</v>
      </c>
      <c r="F1359" s="54">
        <v>5.26</v>
      </c>
      <c r="G1359" s="55"/>
      <c r="H1359" s="255" t="s">
        <v>51</v>
      </c>
      <c r="I1359" s="255"/>
      <c r="J1359" s="54">
        <v>23.520000000000003</v>
      </c>
    </row>
    <row r="1360" spans="1:10" ht="18" customHeight="1" thickTop="1">
      <c r="A1360" s="40" t="s">
        <v>1348</v>
      </c>
      <c r="B1360" s="41" t="s">
        <v>16</v>
      </c>
      <c r="C1360" s="40" t="s">
        <v>17</v>
      </c>
      <c r="D1360" s="40" t="s">
        <v>6</v>
      </c>
      <c r="E1360" s="253" t="s">
        <v>42</v>
      </c>
      <c r="F1360" s="253"/>
      <c r="G1360" s="42" t="s">
        <v>18</v>
      </c>
      <c r="H1360" s="41" t="s">
        <v>19</v>
      </c>
      <c r="I1360" s="41" t="s">
        <v>20</v>
      </c>
      <c r="J1360" s="41" t="s">
        <v>7</v>
      </c>
    </row>
    <row r="1361" spans="1:10" ht="40.5" customHeight="1">
      <c r="A1361" s="69" t="s">
        <v>43</v>
      </c>
      <c r="B1361" s="70" t="s">
        <v>1349</v>
      </c>
      <c r="C1361" s="69" t="s">
        <v>26</v>
      </c>
      <c r="D1361" s="69" t="s">
        <v>1350</v>
      </c>
      <c r="E1361" s="250" t="s">
        <v>79</v>
      </c>
      <c r="F1361" s="250"/>
      <c r="G1361" s="71" t="s">
        <v>30</v>
      </c>
      <c r="H1361" s="72">
        <v>1</v>
      </c>
      <c r="I1361" s="73">
        <v>27.45</v>
      </c>
      <c r="J1361" s="73">
        <v>27.45</v>
      </c>
    </row>
    <row r="1362" spans="1:10" ht="27" customHeight="1">
      <c r="A1362" s="28" t="s">
        <v>52</v>
      </c>
      <c r="B1362" s="29" t="s">
        <v>82</v>
      </c>
      <c r="C1362" s="28" t="s">
        <v>26</v>
      </c>
      <c r="D1362" s="28" t="s">
        <v>83</v>
      </c>
      <c r="E1362" s="254" t="s">
        <v>55</v>
      </c>
      <c r="F1362" s="254"/>
      <c r="G1362" s="30" t="s">
        <v>56</v>
      </c>
      <c r="H1362" s="31">
        <v>0.129</v>
      </c>
      <c r="I1362" s="32">
        <v>19.899999999999999</v>
      </c>
      <c r="J1362" s="32">
        <v>2.56</v>
      </c>
    </row>
    <row r="1363" spans="1:10" ht="27" customHeight="1">
      <c r="A1363" s="28" t="s">
        <v>52</v>
      </c>
      <c r="B1363" s="29" t="s">
        <v>80</v>
      </c>
      <c r="C1363" s="28" t="s">
        <v>26</v>
      </c>
      <c r="D1363" s="28" t="s">
        <v>81</v>
      </c>
      <c r="E1363" s="254" t="s">
        <v>55</v>
      </c>
      <c r="F1363" s="254"/>
      <c r="G1363" s="30" t="s">
        <v>56</v>
      </c>
      <c r="H1363" s="31">
        <v>0.129</v>
      </c>
      <c r="I1363" s="32">
        <v>24.08</v>
      </c>
      <c r="J1363" s="32">
        <v>3.1</v>
      </c>
    </row>
    <row r="1364" spans="1:10" ht="21" customHeight="1">
      <c r="A1364" s="21" t="s">
        <v>45</v>
      </c>
      <c r="B1364" s="22" t="s">
        <v>1351</v>
      </c>
      <c r="C1364" s="21" t="s">
        <v>26</v>
      </c>
      <c r="D1364" s="21" t="s">
        <v>1352</v>
      </c>
      <c r="E1364" s="257" t="s">
        <v>46</v>
      </c>
      <c r="F1364" s="257"/>
      <c r="G1364" s="23" t="s">
        <v>30</v>
      </c>
      <c r="H1364" s="24">
        <v>1.1000000000000001</v>
      </c>
      <c r="I1364" s="25">
        <v>19.809999999999999</v>
      </c>
      <c r="J1364" s="25">
        <v>21.79</v>
      </c>
    </row>
    <row r="1365" spans="1:10" ht="27.6">
      <c r="A1365" s="26"/>
      <c r="B1365" s="26"/>
      <c r="C1365" s="26"/>
      <c r="D1365" s="26"/>
      <c r="E1365" s="26" t="s">
        <v>47</v>
      </c>
      <c r="F1365" s="27">
        <v>3.78</v>
      </c>
      <c r="G1365" s="26" t="s">
        <v>48</v>
      </c>
      <c r="H1365" s="27">
        <v>0</v>
      </c>
      <c r="I1365" s="26" t="s">
        <v>49</v>
      </c>
      <c r="J1365" s="27">
        <v>3.78</v>
      </c>
    </row>
    <row r="1366" spans="1:10" ht="15" customHeight="1" thickBot="1">
      <c r="A1366" s="55"/>
      <c r="B1366" s="55"/>
      <c r="C1366" s="55"/>
      <c r="D1366" s="55"/>
      <c r="E1366" s="55" t="s">
        <v>50</v>
      </c>
      <c r="F1366" s="54">
        <v>7.91</v>
      </c>
      <c r="G1366" s="55"/>
      <c r="H1366" s="255" t="s">
        <v>51</v>
      </c>
      <c r="I1366" s="255"/>
      <c r="J1366" s="54">
        <v>35.36</v>
      </c>
    </row>
    <row r="1367" spans="1:10" ht="18" customHeight="1" thickTop="1">
      <c r="A1367" s="40" t="s">
        <v>1353</v>
      </c>
      <c r="B1367" s="41" t="s">
        <v>16</v>
      </c>
      <c r="C1367" s="40" t="s">
        <v>17</v>
      </c>
      <c r="D1367" s="40" t="s">
        <v>6</v>
      </c>
      <c r="E1367" s="253" t="s">
        <v>42</v>
      </c>
      <c r="F1367" s="253"/>
      <c r="G1367" s="42" t="s">
        <v>18</v>
      </c>
      <c r="H1367" s="41" t="s">
        <v>19</v>
      </c>
      <c r="I1367" s="41" t="s">
        <v>20</v>
      </c>
      <c r="J1367" s="41" t="s">
        <v>7</v>
      </c>
    </row>
    <row r="1368" spans="1:10" ht="40.5" customHeight="1">
      <c r="A1368" s="69" t="s">
        <v>43</v>
      </c>
      <c r="B1368" s="70" t="s">
        <v>1354</v>
      </c>
      <c r="C1368" s="69" t="s">
        <v>26</v>
      </c>
      <c r="D1368" s="69" t="s">
        <v>1355</v>
      </c>
      <c r="E1368" s="250" t="s">
        <v>79</v>
      </c>
      <c r="F1368" s="250"/>
      <c r="G1368" s="71" t="s">
        <v>30</v>
      </c>
      <c r="H1368" s="72">
        <v>1</v>
      </c>
      <c r="I1368" s="73">
        <v>47.37</v>
      </c>
      <c r="J1368" s="73">
        <v>47.37</v>
      </c>
    </row>
    <row r="1369" spans="1:10" ht="27" customHeight="1">
      <c r="A1369" s="28" t="s">
        <v>52</v>
      </c>
      <c r="B1369" s="29" t="s">
        <v>82</v>
      </c>
      <c r="C1369" s="28" t="s">
        <v>26</v>
      </c>
      <c r="D1369" s="28" t="s">
        <v>83</v>
      </c>
      <c r="E1369" s="254" t="s">
        <v>55</v>
      </c>
      <c r="F1369" s="254"/>
      <c r="G1369" s="30" t="s">
        <v>56</v>
      </c>
      <c r="H1369" s="31">
        <v>0.17100000000000001</v>
      </c>
      <c r="I1369" s="32">
        <v>19.899999999999999</v>
      </c>
      <c r="J1369" s="32">
        <v>3.4</v>
      </c>
    </row>
    <row r="1370" spans="1:10" ht="27" customHeight="1">
      <c r="A1370" s="28" t="s">
        <v>52</v>
      </c>
      <c r="B1370" s="29" t="s">
        <v>80</v>
      </c>
      <c r="C1370" s="28" t="s">
        <v>26</v>
      </c>
      <c r="D1370" s="28" t="s">
        <v>81</v>
      </c>
      <c r="E1370" s="254" t="s">
        <v>55</v>
      </c>
      <c r="F1370" s="254"/>
      <c r="G1370" s="30" t="s">
        <v>56</v>
      </c>
      <c r="H1370" s="31">
        <v>0.17100000000000001</v>
      </c>
      <c r="I1370" s="32">
        <v>24.08</v>
      </c>
      <c r="J1370" s="32">
        <v>4.1100000000000003</v>
      </c>
    </row>
    <row r="1371" spans="1:10" ht="21" customHeight="1">
      <c r="A1371" s="21" t="s">
        <v>45</v>
      </c>
      <c r="B1371" s="22" t="s">
        <v>1356</v>
      </c>
      <c r="C1371" s="21" t="s">
        <v>26</v>
      </c>
      <c r="D1371" s="21" t="s">
        <v>1357</v>
      </c>
      <c r="E1371" s="257" t="s">
        <v>46</v>
      </c>
      <c r="F1371" s="257"/>
      <c r="G1371" s="23" t="s">
        <v>30</v>
      </c>
      <c r="H1371" s="24">
        <v>1.1000000000000001</v>
      </c>
      <c r="I1371" s="25">
        <v>36.24</v>
      </c>
      <c r="J1371" s="25">
        <v>39.86</v>
      </c>
    </row>
    <row r="1372" spans="1:10" ht="27.6">
      <c r="A1372" s="26"/>
      <c r="B1372" s="26"/>
      <c r="C1372" s="26"/>
      <c r="D1372" s="26"/>
      <c r="E1372" s="26" t="s">
        <v>47</v>
      </c>
      <c r="F1372" s="27">
        <v>5.0199999999999996</v>
      </c>
      <c r="G1372" s="26" t="s">
        <v>48</v>
      </c>
      <c r="H1372" s="27">
        <v>0</v>
      </c>
      <c r="I1372" s="26" t="s">
        <v>49</v>
      </c>
      <c r="J1372" s="27">
        <v>5.0199999999999996</v>
      </c>
    </row>
    <row r="1373" spans="1:10" ht="15" customHeight="1" thickBot="1">
      <c r="A1373" s="55"/>
      <c r="B1373" s="55"/>
      <c r="C1373" s="55"/>
      <c r="D1373" s="55"/>
      <c r="E1373" s="55" t="s">
        <v>50</v>
      </c>
      <c r="F1373" s="54">
        <v>13.65</v>
      </c>
      <c r="G1373" s="55"/>
      <c r="H1373" s="255" t="s">
        <v>51</v>
      </c>
      <c r="I1373" s="255"/>
      <c r="J1373" s="54">
        <v>61.019999999999996</v>
      </c>
    </row>
    <row r="1374" spans="1:10" ht="18" customHeight="1" thickTop="1">
      <c r="A1374" s="40" t="s">
        <v>1358</v>
      </c>
      <c r="B1374" s="41" t="s">
        <v>16</v>
      </c>
      <c r="C1374" s="40" t="s">
        <v>17</v>
      </c>
      <c r="D1374" s="40" t="s">
        <v>6</v>
      </c>
      <c r="E1374" s="253" t="s">
        <v>42</v>
      </c>
      <c r="F1374" s="253"/>
      <c r="G1374" s="42" t="s">
        <v>18</v>
      </c>
      <c r="H1374" s="41" t="s">
        <v>19</v>
      </c>
      <c r="I1374" s="41" t="s">
        <v>20</v>
      </c>
      <c r="J1374" s="41" t="s">
        <v>7</v>
      </c>
    </row>
    <row r="1375" spans="1:10" ht="40.5" customHeight="1">
      <c r="A1375" s="69" t="s">
        <v>43</v>
      </c>
      <c r="B1375" s="70" t="s">
        <v>1359</v>
      </c>
      <c r="C1375" s="69" t="s">
        <v>26</v>
      </c>
      <c r="D1375" s="69" t="s">
        <v>1360</v>
      </c>
      <c r="E1375" s="250" t="s">
        <v>79</v>
      </c>
      <c r="F1375" s="250"/>
      <c r="G1375" s="71" t="s">
        <v>30</v>
      </c>
      <c r="H1375" s="72">
        <v>1</v>
      </c>
      <c r="I1375" s="73">
        <v>72.16</v>
      </c>
      <c r="J1375" s="73">
        <v>72.16</v>
      </c>
    </row>
    <row r="1376" spans="1:10" ht="27" customHeight="1">
      <c r="A1376" s="28" t="s">
        <v>52</v>
      </c>
      <c r="B1376" s="29" t="s">
        <v>82</v>
      </c>
      <c r="C1376" s="28" t="s">
        <v>26</v>
      </c>
      <c r="D1376" s="28" t="s">
        <v>83</v>
      </c>
      <c r="E1376" s="254" t="s">
        <v>55</v>
      </c>
      <c r="F1376" s="254"/>
      <c r="G1376" s="30" t="s">
        <v>56</v>
      </c>
      <c r="H1376" s="31">
        <v>0.21299999999999999</v>
      </c>
      <c r="I1376" s="32">
        <v>19.899999999999999</v>
      </c>
      <c r="J1376" s="32">
        <v>4.2300000000000004</v>
      </c>
    </row>
    <row r="1377" spans="1:10" ht="27" customHeight="1">
      <c r="A1377" s="28" t="s">
        <v>52</v>
      </c>
      <c r="B1377" s="29" t="s">
        <v>80</v>
      </c>
      <c r="C1377" s="28" t="s">
        <v>26</v>
      </c>
      <c r="D1377" s="28" t="s">
        <v>81</v>
      </c>
      <c r="E1377" s="254" t="s">
        <v>55</v>
      </c>
      <c r="F1377" s="254"/>
      <c r="G1377" s="30" t="s">
        <v>56</v>
      </c>
      <c r="H1377" s="31">
        <v>0.21299999999999999</v>
      </c>
      <c r="I1377" s="32">
        <v>24.08</v>
      </c>
      <c r="J1377" s="32">
        <v>5.12</v>
      </c>
    </row>
    <row r="1378" spans="1:10" ht="21" customHeight="1">
      <c r="A1378" s="21" t="s">
        <v>45</v>
      </c>
      <c r="B1378" s="22" t="s">
        <v>1361</v>
      </c>
      <c r="C1378" s="21" t="s">
        <v>26</v>
      </c>
      <c r="D1378" s="21" t="s">
        <v>1362</v>
      </c>
      <c r="E1378" s="257" t="s">
        <v>46</v>
      </c>
      <c r="F1378" s="257"/>
      <c r="G1378" s="23" t="s">
        <v>30</v>
      </c>
      <c r="H1378" s="24">
        <v>1.1000000000000001</v>
      </c>
      <c r="I1378" s="25">
        <v>57.1</v>
      </c>
      <c r="J1378" s="25">
        <v>62.81</v>
      </c>
    </row>
    <row r="1379" spans="1:10" ht="27.6">
      <c r="A1379" s="26"/>
      <c r="B1379" s="26"/>
      <c r="C1379" s="26"/>
      <c r="D1379" s="26"/>
      <c r="E1379" s="26" t="s">
        <v>47</v>
      </c>
      <c r="F1379" s="27">
        <v>6.26</v>
      </c>
      <c r="G1379" s="26" t="s">
        <v>48</v>
      </c>
      <c r="H1379" s="27">
        <v>0</v>
      </c>
      <c r="I1379" s="26" t="s">
        <v>49</v>
      </c>
      <c r="J1379" s="27">
        <v>6.26</v>
      </c>
    </row>
    <row r="1380" spans="1:10" ht="15" customHeight="1" thickBot="1">
      <c r="A1380" s="55"/>
      <c r="B1380" s="55"/>
      <c r="C1380" s="55"/>
      <c r="D1380" s="55"/>
      <c r="E1380" s="55" t="s">
        <v>50</v>
      </c>
      <c r="F1380" s="54">
        <v>20.79</v>
      </c>
      <c r="G1380" s="55"/>
      <c r="H1380" s="255" t="s">
        <v>51</v>
      </c>
      <c r="I1380" s="255"/>
      <c r="J1380" s="54">
        <v>92.949999999999989</v>
      </c>
    </row>
    <row r="1381" spans="1:10" ht="18" customHeight="1" thickTop="1">
      <c r="A1381" s="40" t="s">
        <v>1363</v>
      </c>
      <c r="B1381" s="41" t="s">
        <v>16</v>
      </c>
      <c r="C1381" s="40" t="s">
        <v>17</v>
      </c>
      <c r="D1381" s="40" t="s">
        <v>6</v>
      </c>
      <c r="E1381" s="253" t="s">
        <v>42</v>
      </c>
      <c r="F1381" s="253"/>
      <c r="G1381" s="42" t="s">
        <v>18</v>
      </c>
      <c r="H1381" s="41" t="s">
        <v>19</v>
      </c>
      <c r="I1381" s="41" t="s">
        <v>20</v>
      </c>
      <c r="J1381" s="41" t="s">
        <v>7</v>
      </c>
    </row>
    <row r="1382" spans="1:10" ht="27" customHeight="1">
      <c r="A1382" s="69" t="s">
        <v>43</v>
      </c>
      <c r="B1382" s="70" t="s">
        <v>1364</v>
      </c>
      <c r="C1382" s="69" t="s">
        <v>26</v>
      </c>
      <c r="D1382" s="69" t="s">
        <v>1365</v>
      </c>
      <c r="E1382" s="250" t="s">
        <v>118</v>
      </c>
      <c r="F1382" s="250"/>
      <c r="G1382" s="71" t="s">
        <v>31</v>
      </c>
      <c r="H1382" s="72">
        <v>1</v>
      </c>
      <c r="I1382" s="73">
        <v>35.42</v>
      </c>
      <c r="J1382" s="73">
        <v>35.42</v>
      </c>
    </row>
    <row r="1383" spans="1:10" ht="27" customHeight="1">
      <c r="A1383" s="28" t="s">
        <v>52</v>
      </c>
      <c r="B1383" s="29" t="s">
        <v>119</v>
      </c>
      <c r="C1383" s="28" t="s">
        <v>26</v>
      </c>
      <c r="D1383" s="28" t="s">
        <v>120</v>
      </c>
      <c r="E1383" s="254" t="s">
        <v>55</v>
      </c>
      <c r="F1383" s="254"/>
      <c r="G1383" s="30" t="s">
        <v>56</v>
      </c>
      <c r="H1383" s="31">
        <v>0.33700000000000002</v>
      </c>
      <c r="I1383" s="32">
        <v>18.98</v>
      </c>
      <c r="J1383" s="32">
        <v>6.39</v>
      </c>
    </row>
    <row r="1384" spans="1:10" ht="27" customHeight="1">
      <c r="A1384" s="28" t="s">
        <v>52</v>
      </c>
      <c r="B1384" s="29" t="s">
        <v>121</v>
      </c>
      <c r="C1384" s="28" t="s">
        <v>26</v>
      </c>
      <c r="D1384" s="28" t="s">
        <v>122</v>
      </c>
      <c r="E1384" s="254" t="s">
        <v>55</v>
      </c>
      <c r="F1384" s="254"/>
      <c r="G1384" s="30" t="s">
        <v>56</v>
      </c>
      <c r="H1384" s="31">
        <v>0.33700000000000002</v>
      </c>
      <c r="I1384" s="32">
        <v>23.09</v>
      </c>
      <c r="J1384" s="32">
        <v>7.78</v>
      </c>
    </row>
    <row r="1385" spans="1:10" ht="21" customHeight="1">
      <c r="A1385" s="21" t="s">
        <v>45</v>
      </c>
      <c r="B1385" s="22" t="s">
        <v>547</v>
      </c>
      <c r="C1385" s="21" t="s">
        <v>26</v>
      </c>
      <c r="D1385" s="21" t="s">
        <v>548</v>
      </c>
      <c r="E1385" s="257" t="s">
        <v>46</v>
      </c>
      <c r="F1385" s="257"/>
      <c r="G1385" s="23" t="s">
        <v>31</v>
      </c>
      <c r="H1385" s="24">
        <v>1.9E-2</v>
      </c>
      <c r="I1385" s="25">
        <v>12.47</v>
      </c>
      <c r="J1385" s="25">
        <v>0.23</v>
      </c>
    </row>
    <row r="1386" spans="1:10" ht="21" customHeight="1">
      <c r="A1386" s="21" t="s">
        <v>45</v>
      </c>
      <c r="B1386" s="22" t="s">
        <v>1366</v>
      </c>
      <c r="C1386" s="21" t="s">
        <v>26</v>
      </c>
      <c r="D1386" s="21" t="s">
        <v>1367</v>
      </c>
      <c r="E1386" s="257" t="s">
        <v>46</v>
      </c>
      <c r="F1386" s="257"/>
      <c r="G1386" s="23" t="s">
        <v>31</v>
      </c>
      <c r="H1386" s="24">
        <v>1</v>
      </c>
      <c r="I1386" s="25">
        <v>20.81</v>
      </c>
      <c r="J1386" s="25">
        <v>20.81</v>
      </c>
    </row>
    <row r="1387" spans="1:10" ht="21" customHeight="1">
      <c r="A1387" s="21" t="s">
        <v>45</v>
      </c>
      <c r="B1387" s="22" t="s">
        <v>1368</v>
      </c>
      <c r="C1387" s="21" t="s">
        <v>26</v>
      </c>
      <c r="D1387" s="21" t="s">
        <v>1369</v>
      </c>
      <c r="E1387" s="257" t="s">
        <v>46</v>
      </c>
      <c r="F1387" s="257"/>
      <c r="G1387" s="23" t="s">
        <v>90</v>
      </c>
      <c r="H1387" s="24">
        <v>5.0000000000000001E-3</v>
      </c>
      <c r="I1387" s="25">
        <v>42.29</v>
      </c>
      <c r="J1387" s="25">
        <v>0.21</v>
      </c>
    </row>
    <row r="1388" spans="1:10" ht="27.6">
      <c r="A1388" s="26"/>
      <c r="B1388" s="26"/>
      <c r="C1388" s="26"/>
      <c r="D1388" s="26"/>
      <c r="E1388" s="26" t="s">
        <v>47</v>
      </c>
      <c r="F1388" s="27">
        <v>9.7100000000000009</v>
      </c>
      <c r="G1388" s="26" t="s">
        <v>48</v>
      </c>
      <c r="H1388" s="27">
        <v>0</v>
      </c>
      <c r="I1388" s="26" t="s">
        <v>49</v>
      </c>
      <c r="J1388" s="27">
        <v>9.7100000000000009</v>
      </c>
    </row>
    <row r="1389" spans="1:10" ht="15" customHeight="1" thickBot="1">
      <c r="A1389" s="55"/>
      <c r="B1389" s="55"/>
      <c r="C1389" s="55"/>
      <c r="D1389" s="55"/>
      <c r="E1389" s="55" t="s">
        <v>50</v>
      </c>
      <c r="F1389" s="54">
        <v>10.199999999999999</v>
      </c>
      <c r="G1389" s="55"/>
      <c r="H1389" s="255" t="s">
        <v>51</v>
      </c>
      <c r="I1389" s="255"/>
      <c r="J1389" s="54">
        <v>45.620000000000005</v>
      </c>
    </row>
    <row r="1390" spans="1:10" ht="18" customHeight="1" thickTop="1">
      <c r="A1390" s="40" t="s">
        <v>1370</v>
      </c>
      <c r="B1390" s="41" t="s">
        <v>16</v>
      </c>
      <c r="C1390" s="40" t="s">
        <v>17</v>
      </c>
      <c r="D1390" s="40" t="s">
        <v>6</v>
      </c>
      <c r="E1390" s="253" t="s">
        <v>42</v>
      </c>
      <c r="F1390" s="253"/>
      <c r="G1390" s="42" t="s">
        <v>18</v>
      </c>
      <c r="H1390" s="41" t="s">
        <v>19</v>
      </c>
      <c r="I1390" s="41" t="s">
        <v>20</v>
      </c>
      <c r="J1390" s="41" t="s">
        <v>7</v>
      </c>
    </row>
    <row r="1391" spans="1:10" ht="27" customHeight="1">
      <c r="A1391" s="69" t="s">
        <v>43</v>
      </c>
      <c r="B1391" s="70" t="s">
        <v>1371</v>
      </c>
      <c r="C1391" s="69" t="s">
        <v>26</v>
      </c>
      <c r="D1391" s="69" t="s">
        <v>1372</v>
      </c>
      <c r="E1391" s="250" t="s">
        <v>118</v>
      </c>
      <c r="F1391" s="250"/>
      <c r="G1391" s="71" t="s">
        <v>31</v>
      </c>
      <c r="H1391" s="72">
        <v>1</v>
      </c>
      <c r="I1391" s="73">
        <v>12.94</v>
      </c>
      <c r="J1391" s="73">
        <v>12.94</v>
      </c>
    </row>
    <row r="1392" spans="1:10" ht="27" customHeight="1">
      <c r="A1392" s="28" t="s">
        <v>52</v>
      </c>
      <c r="B1392" s="29" t="s">
        <v>119</v>
      </c>
      <c r="C1392" s="28" t="s">
        <v>26</v>
      </c>
      <c r="D1392" s="28" t="s">
        <v>120</v>
      </c>
      <c r="E1392" s="254" t="s">
        <v>55</v>
      </c>
      <c r="F1392" s="254"/>
      <c r="G1392" s="30" t="s">
        <v>56</v>
      </c>
      <c r="H1392" s="31">
        <v>0.17299999999999999</v>
      </c>
      <c r="I1392" s="32">
        <v>18.98</v>
      </c>
      <c r="J1392" s="32">
        <v>3.28</v>
      </c>
    </row>
    <row r="1393" spans="1:10" ht="27" customHeight="1">
      <c r="A1393" s="28" t="s">
        <v>52</v>
      </c>
      <c r="B1393" s="29" t="s">
        <v>121</v>
      </c>
      <c r="C1393" s="28" t="s">
        <v>26</v>
      </c>
      <c r="D1393" s="28" t="s">
        <v>122</v>
      </c>
      <c r="E1393" s="254" t="s">
        <v>55</v>
      </c>
      <c r="F1393" s="254"/>
      <c r="G1393" s="30" t="s">
        <v>56</v>
      </c>
      <c r="H1393" s="31">
        <v>0.17299999999999999</v>
      </c>
      <c r="I1393" s="32">
        <v>23.09</v>
      </c>
      <c r="J1393" s="32">
        <v>3.99</v>
      </c>
    </row>
    <row r="1394" spans="1:10" ht="21" customHeight="1">
      <c r="A1394" s="21" t="s">
        <v>45</v>
      </c>
      <c r="B1394" s="22" t="s">
        <v>547</v>
      </c>
      <c r="C1394" s="21" t="s">
        <v>26</v>
      </c>
      <c r="D1394" s="21" t="s">
        <v>548</v>
      </c>
      <c r="E1394" s="257" t="s">
        <v>46</v>
      </c>
      <c r="F1394" s="257"/>
      <c r="G1394" s="23" t="s">
        <v>31</v>
      </c>
      <c r="H1394" s="24">
        <v>8.0000000000000002E-3</v>
      </c>
      <c r="I1394" s="25">
        <v>12.47</v>
      </c>
      <c r="J1394" s="25">
        <v>0.09</v>
      </c>
    </row>
    <row r="1395" spans="1:10" ht="21" customHeight="1">
      <c r="A1395" s="21" t="s">
        <v>45</v>
      </c>
      <c r="B1395" s="22" t="s">
        <v>1373</v>
      </c>
      <c r="C1395" s="21" t="s">
        <v>26</v>
      </c>
      <c r="D1395" s="21" t="s">
        <v>1374</v>
      </c>
      <c r="E1395" s="257" t="s">
        <v>46</v>
      </c>
      <c r="F1395" s="257"/>
      <c r="G1395" s="23" t="s">
        <v>31</v>
      </c>
      <c r="H1395" s="24">
        <v>1</v>
      </c>
      <c r="I1395" s="25">
        <v>5.5</v>
      </c>
      <c r="J1395" s="25">
        <v>5.5</v>
      </c>
    </row>
    <row r="1396" spans="1:10" ht="21" customHeight="1">
      <c r="A1396" s="21" t="s">
        <v>45</v>
      </c>
      <c r="B1396" s="22" t="s">
        <v>1368</v>
      </c>
      <c r="C1396" s="21" t="s">
        <v>26</v>
      </c>
      <c r="D1396" s="21" t="s">
        <v>1369</v>
      </c>
      <c r="E1396" s="257" t="s">
        <v>46</v>
      </c>
      <c r="F1396" s="257"/>
      <c r="G1396" s="23" t="s">
        <v>90</v>
      </c>
      <c r="H1396" s="24">
        <v>2E-3</v>
      </c>
      <c r="I1396" s="25">
        <v>42.29</v>
      </c>
      <c r="J1396" s="25">
        <v>0.08</v>
      </c>
    </row>
    <row r="1397" spans="1:10" ht="27.6">
      <c r="A1397" s="26"/>
      <c r="B1397" s="26"/>
      <c r="C1397" s="26"/>
      <c r="D1397" s="26"/>
      <c r="E1397" s="26" t="s">
        <v>47</v>
      </c>
      <c r="F1397" s="27">
        <v>4.9800000000000004</v>
      </c>
      <c r="G1397" s="26" t="s">
        <v>48</v>
      </c>
      <c r="H1397" s="27">
        <v>0</v>
      </c>
      <c r="I1397" s="26" t="s">
        <v>49</v>
      </c>
      <c r="J1397" s="27">
        <v>4.9800000000000004</v>
      </c>
    </row>
    <row r="1398" spans="1:10" ht="15" customHeight="1" thickBot="1">
      <c r="A1398" s="55"/>
      <c r="B1398" s="55"/>
      <c r="C1398" s="55"/>
      <c r="D1398" s="55"/>
      <c r="E1398" s="55" t="s">
        <v>50</v>
      </c>
      <c r="F1398" s="54">
        <v>3.72</v>
      </c>
      <c r="G1398" s="55"/>
      <c r="H1398" s="255" t="s">
        <v>51</v>
      </c>
      <c r="I1398" s="255"/>
      <c r="J1398" s="54">
        <v>16.66</v>
      </c>
    </row>
    <row r="1399" spans="1:10" ht="18" customHeight="1" thickTop="1">
      <c r="A1399" s="40" t="s">
        <v>1375</v>
      </c>
      <c r="B1399" s="41" t="s">
        <v>16</v>
      </c>
      <c r="C1399" s="40" t="s">
        <v>17</v>
      </c>
      <c r="D1399" s="40" t="s">
        <v>6</v>
      </c>
      <c r="E1399" s="253" t="s">
        <v>42</v>
      </c>
      <c r="F1399" s="253"/>
      <c r="G1399" s="42" t="s">
        <v>18</v>
      </c>
      <c r="H1399" s="41" t="s">
        <v>19</v>
      </c>
      <c r="I1399" s="41" t="s">
        <v>20</v>
      </c>
      <c r="J1399" s="41" t="s">
        <v>7</v>
      </c>
    </row>
    <row r="1400" spans="1:10" ht="40.5" customHeight="1">
      <c r="A1400" s="69" t="s">
        <v>43</v>
      </c>
      <c r="B1400" s="70" t="s">
        <v>658</v>
      </c>
      <c r="C1400" s="69" t="s">
        <v>26</v>
      </c>
      <c r="D1400" s="69" t="s">
        <v>1376</v>
      </c>
      <c r="E1400" s="250" t="s">
        <v>79</v>
      </c>
      <c r="F1400" s="250"/>
      <c r="G1400" s="71" t="s">
        <v>31</v>
      </c>
      <c r="H1400" s="72">
        <v>1</v>
      </c>
      <c r="I1400" s="73">
        <v>232.91999999999996</v>
      </c>
      <c r="J1400" s="73">
        <v>232.92</v>
      </c>
    </row>
    <row r="1401" spans="1:10" ht="27" customHeight="1">
      <c r="A1401" s="28" t="s">
        <v>52</v>
      </c>
      <c r="B1401" s="29" t="s">
        <v>57</v>
      </c>
      <c r="C1401" s="28" t="s">
        <v>26</v>
      </c>
      <c r="D1401" s="28" t="s">
        <v>58</v>
      </c>
      <c r="E1401" s="254" t="s">
        <v>55</v>
      </c>
      <c r="F1401" s="254"/>
      <c r="G1401" s="30" t="s">
        <v>56</v>
      </c>
      <c r="H1401" s="31">
        <v>1.6789000000000001</v>
      </c>
      <c r="I1401" s="32">
        <v>23.83</v>
      </c>
      <c r="J1401" s="32">
        <v>40</v>
      </c>
    </row>
    <row r="1402" spans="1:10" ht="27" customHeight="1">
      <c r="A1402" s="28" t="s">
        <v>52</v>
      </c>
      <c r="B1402" s="29" t="s">
        <v>53</v>
      </c>
      <c r="C1402" s="28" t="s">
        <v>26</v>
      </c>
      <c r="D1402" s="28" t="s">
        <v>54</v>
      </c>
      <c r="E1402" s="254" t="s">
        <v>55</v>
      </c>
      <c r="F1402" s="254"/>
      <c r="G1402" s="30" t="s">
        <v>56</v>
      </c>
      <c r="H1402" s="31">
        <v>4.4832000000000001</v>
      </c>
      <c r="I1402" s="32">
        <v>19.11</v>
      </c>
      <c r="J1402" s="32">
        <v>85.67</v>
      </c>
    </row>
    <row r="1403" spans="1:10" ht="21" customHeight="1">
      <c r="A1403" s="21" t="s">
        <v>45</v>
      </c>
      <c r="B1403" s="22" t="s">
        <v>762</v>
      </c>
      <c r="C1403" s="21" t="s">
        <v>26</v>
      </c>
      <c r="D1403" s="21" t="s">
        <v>763</v>
      </c>
      <c r="E1403" s="257" t="s">
        <v>46</v>
      </c>
      <c r="F1403" s="257"/>
      <c r="G1403" s="23" t="s">
        <v>28</v>
      </c>
      <c r="H1403" s="24">
        <v>6.5299999999999997E-2</v>
      </c>
      <c r="I1403" s="25">
        <v>89.51</v>
      </c>
      <c r="J1403" s="25">
        <v>5.84</v>
      </c>
    </row>
    <row r="1404" spans="1:10" ht="21" customHeight="1">
      <c r="A1404" s="21" t="s">
        <v>45</v>
      </c>
      <c r="B1404" s="22" t="s">
        <v>675</v>
      </c>
      <c r="C1404" s="21" t="s">
        <v>26</v>
      </c>
      <c r="D1404" s="21" t="s">
        <v>676</v>
      </c>
      <c r="E1404" s="257" t="s">
        <v>46</v>
      </c>
      <c r="F1404" s="257"/>
      <c r="G1404" s="23" t="s">
        <v>59</v>
      </c>
      <c r="H1404" s="24">
        <v>3.0095999999999998</v>
      </c>
      <c r="I1404" s="25">
        <v>1.98</v>
      </c>
      <c r="J1404" s="25">
        <v>5.95</v>
      </c>
    </row>
    <row r="1405" spans="1:10" ht="27" customHeight="1">
      <c r="A1405" s="21" t="s">
        <v>45</v>
      </c>
      <c r="B1405" s="22" t="s">
        <v>848</v>
      </c>
      <c r="C1405" s="21" t="s">
        <v>26</v>
      </c>
      <c r="D1405" s="21" t="s">
        <v>849</v>
      </c>
      <c r="E1405" s="257" t="s">
        <v>46</v>
      </c>
      <c r="F1405" s="257"/>
      <c r="G1405" s="23" t="s">
        <v>24</v>
      </c>
      <c r="H1405" s="24">
        <v>0.06</v>
      </c>
      <c r="I1405" s="25">
        <v>51.52</v>
      </c>
      <c r="J1405" s="25">
        <v>3.09</v>
      </c>
    </row>
    <row r="1406" spans="1:10" ht="21" customHeight="1">
      <c r="A1406" s="21" t="s">
        <v>45</v>
      </c>
      <c r="B1406" s="22" t="s">
        <v>91</v>
      </c>
      <c r="C1406" s="21" t="s">
        <v>26</v>
      </c>
      <c r="D1406" s="21" t="s">
        <v>92</v>
      </c>
      <c r="E1406" s="257" t="s">
        <v>46</v>
      </c>
      <c r="F1406" s="257"/>
      <c r="G1406" s="23" t="s">
        <v>59</v>
      </c>
      <c r="H1406" s="24">
        <v>18.508400000000002</v>
      </c>
      <c r="I1406" s="25">
        <v>1.25</v>
      </c>
      <c r="J1406" s="25">
        <v>23.13</v>
      </c>
    </row>
    <row r="1407" spans="1:10" ht="21" customHeight="1">
      <c r="A1407" s="21" t="s">
        <v>45</v>
      </c>
      <c r="B1407" s="22" t="s">
        <v>798</v>
      </c>
      <c r="C1407" s="21" t="s">
        <v>26</v>
      </c>
      <c r="D1407" s="21" t="s">
        <v>799</v>
      </c>
      <c r="E1407" s="257" t="s">
        <v>46</v>
      </c>
      <c r="F1407" s="257"/>
      <c r="G1407" s="23" t="s">
        <v>28</v>
      </c>
      <c r="H1407" s="24">
        <v>3.6499999999999998E-2</v>
      </c>
      <c r="I1407" s="25">
        <v>197.87</v>
      </c>
      <c r="J1407" s="25">
        <v>7.22</v>
      </c>
    </row>
    <row r="1408" spans="1:10" ht="21" customHeight="1">
      <c r="A1408" s="21" t="s">
        <v>45</v>
      </c>
      <c r="B1408" s="22" t="s">
        <v>850</v>
      </c>
      <c r="C1408" s="21" t="s">
        <v>26</v>
      </c>
      <c r="D1408" s="21" t="s">
        <v>851</v>
      </c>
      <c r="E1408" s="257" t="s">
        <v>46</v>
      </c>
      <c r="F1408" s="257"/>
      <c r="G1408" s="23" t="s">
        <v>28</v>
      </c>
      <c r="H1408" s="24">
        <v>4.0000000000000001E-3</v>
      </c>
      <c r="I1408" s="25">
        <v>186.91</v>
      </c>
      <c r="J1408" s="25">
        <v>0.74</v>
      </c>
    </row>
    <row r="1409" spans="1:10" ht="21" customHeight="1">
      <c r="A1409" s="21" t="s">
        <v>45</v>
      </c>
      <c r="B1409" s="22" t="s">
        <v>296</v>
      </c>
      <c r="C1409" s="21" t="s">
        <v>26</v>
      </c>
      <c r="D1409" s="21" t="s">
        <v>553</v>
      </c>
      <c r="E1409" s="257" t="s">
        <v>46</v>
      </c>
      <c r="F1409" s="257"/>
      <c r="G1409" s="23" t="s">
        <v>31</v>
      </c>
      <c r="H1409" s="24">
        <v>60.48</v>
      </c>
      <c r="I1409" s="25">
        <v>0.7</v>
      </c>
      <c r="J1409" s="25">
        <v>42.33</v>
      </c>
    </row>
    <row r="1410" spans="1:10" ht="21" customHeight="1">
      <c r="A1410" s="21" t="s">
        <v>45</v>
      </c>
      <c r="B1410" s="22" t="s">
        <v>680</v>
      </c>
      <c r="C1410" s="21" t="s">
        <v>26</v>
      </c>
      <c r="D1410" s="21" t="s">
        <v>681</v>
      </c>
      <c r="E1410" s="257" t="s">
        <v>46</v>
      </c>
      <c r="F1410" s="257"/>
      <c r="G1410" s="23" t="s">
        <v>59</v>
      </c>
      <c r="H1410" s="24">
        <v>2.1560000000000001</v>
      </c>
      <c r="I1410" s="25">
        <v>8.7899999999999991</v>
      </c>
      <c r="J1410" s="25">
        <v>18.95</v>
      </c>
    </row>
    <row r="1411" spans="1:10" ht="27.6">
      <c r="A1411" s="26"/>
      <c r="B1411" s="26"/>
      <c r="C1411" s="26"/>
      <c r="D1411" s="26"/>
      <c r="E1411" s="26" t="s">
        <v>47</v>
      </c>
      <c r="F1411" s="27">
        <v>81.42</v>
      </c>
      <c r="G1411" s="26" t="s">
        <v>48</v>
      </c>
      <c r="H1411" s="27">
        <v>0</v>
      </c>
      <c r="I1411" s="26" t="s">
        <v>49</v>
      </c>
      <c r="J1411" s="27">
        <v>81.42</v>
      </c>
    </row>
    <row r="1412" spans="1:10" ht="15" customHeight="1" thickBot="1">
      <c r="A1412" s="55"/>
      <c r="B1412" s="55"/>
      <c r="C1412" s="55"/>
      <c r="D1412" s="55"/>
      <c r="E1412" s="55" t="s">
        <v>50</v>
      </c>
      <c r="F1412" s="54">
        <v>67.12</v>
      </c>
      <c r="G1412" s="55"/>
      <c r="H1412" s="255" t="s">
        <v>51</v>
      </c>
      <c r="I1412" s="255"/>
      <c r="J1412" s="54">
        <v>300.03999999999996</v>
      </c>
    </row>
    <row r="1413" spans="1:10" ht="18" customHeight="1" thickTop="1">
      <c r="A1413" s="40" t="s">
        <v>1647</v>
      </c>
      <c r="B1413" s="41" t="s">
        <v>16</v>
      </c>
      <c r="C1413" s="40" t="s">
        <v>17</v>
      </c>
      <c r="D1413" s="40" t="s">
        <v>6</v>
      </c>
      <c r="E1413" s="253" t="s">
        <v>42</v>
      </c>
      <c r="F1413" s="253"/>
      <c r="G1413" s="42" t="s">
        <v>18</v>
      </c>
      <c r="H1413" s="41" t="s">
        <v>19</v>
      </c>
      <c r="I1413" s="41" t="s">
        <v>20</v>
      </c>
      <c r="J1413" s="41" t="s">
        <v>7</v>
      </c>
    </row>
    <row r="1414" spans="1:10" ht="40.5" customHeight="1">
      <c r="A1414" s="69" t="s">
        <v>43</v>
      </c>
      <c r="B1414" s="70" t="s">
        <v>658</v>
      </c>
      <c r="C1414" s="69" t="s">
        <v>26</v>
      </c>
      <c r="D1414" s="69" t="s">
        <v>1648</v>
      </c>
      <c r="E1414" s="250" t="s">
        <v>79</v>
      </c>
      <c r="F1414" s="250"/>
      <c r="G1414" s="71" t="s">
        <v>31</v>
      </c>
      <c r="H1414" s="72">
        <v>1</v>
      </c>
      <c r="I1414" s="73">
        <v>232.91999999999996</v>
      </c>
      <c r="J1414" s="73">
        <v>232.92</v>
      </c>
    </row>
    <row r="1415" spans="1:10" ht="27" customHeight="1">
      <c r="A1415" s="28" t="s">
        <v>52</v>
      </c>
      <c r="B1415" s="29" t="s">
        <v>57</v>
      </c>
      <c r="C1415" s="28" t="s">
        <v>26</v>
      </c>
      <c r="D1415" s="28" t="s">
        <v>58</v>
      </c>
      <c r="E1415" s="254" t="s">
        <v>55</v>
      </c>
      <c r="F1415" s="254"/>
      <c r="G1415" s="30" t="s">
        <v>56</v>
      </c>
      <c r="H1415" s="31">
        <v>1.6789000000000001</v>
      </c>
      <c r="I1415" s="32">
        <v>23.83</v>
      </c>
      <c r="J1415" s="32">
        <v>40</v>
      </c>
    </row>
    <row r="1416" spans="1:10" ht="27" customHeight="1">
      <c r="A1416" s="28" t="s">
        <v>52</v>
      </c>
      <c r="B1416" s="29" t="s">
        <v>53</v>
      </c>
      <c r="C1416" s="28" t="s">
        <v>26</v>
      </c>
      <c r="D1416" s="28" t="s">
        <v>54</v>
      </c>
      <c r="E1416" s="254" t="s">
        <v>55</v>
      </c>
      <c r="F1416" s="254"/>
      <c r="G1416" s="30" t="s">
        <v>56</v>
      </c>
      <c r="H1416" s="31">
        <v>4.4832000000000001</v>
      </c>
      <c r="I1416" s="32">
        <v>19.11</v>
      </c>
      <c r="J1416" s="32">
        <v>85.67</v>
      </c>
    </row>
    <row r="1417" spans="1:10" ht="21" customHeight="1">
      <c r="A1417" s="21" t="s">
        <v>45</v>
      </c>
      <c r="B1417" s="22" t="s">
        <v>762</v>
      </c>
      <c r="C1417" s="21" t="s">
        <v>26</v>
      </c>
      <c r="D1417" s="21" t="s">
        <v>763</v>
      </c>
      <c r="E1417" s="257" t="s">
        <v>46</v>
      </c>
      <c r="F1417" s="257"/>
      <c r="G1417" s="23" t="s">
        <v>28</v>
      </c>
      <c r="H1417" s="24">
        <v>6.5299999999999997E-2</v>
      </c>
      <c r="I1417" s="25">
        <v>89.51</v>
      </c>
      <c r="J1417" s="25">
        <v>5.84</v>
      </c>
    </row>
    <row r="1418" spans="1:10" ht="21" customHeight="1">
      <c r="A1418" s="21" t="s">
        <v>45</v>
      </c>
      <c r="B1418" s="22" t="s">
        <v>675</v>
      </c>
      <c r="C1418" s="21" t="s">
        <v>26</v>
      </c>
      <c r="D1418" s="21" t="s">
        <v>676</v>
      </c>
      <c r="E1418" s="257" t="s">
        <v>46</v>
      </c>
      <c r="F1418" s="257"/>
      <c r="G1418" s="23" t="s">
        <v>59</v>
      </c>
      <c r="H1418" s="24">
        <v>3.0095999999999998</v>
      </c>
      <c r="I1418" s="25">
        <v>1.98</v>
      </c>
      <c r="J1418" s="25">
        <v>5.95</v>
      </c>
    </row>
    <row r="1419" spans="1:10" ht="27" customHeight="1">
      <c r="A1419" s="21" t="s">
        <v>45</v>
      </c>
      <c r="B1419" s="22" t="s">
        <v>848</v>
      </c>
      <c r="C1419" s="21" t="s">
        <v>26</v>
      </c>
      <c r="D1419" s="21" t="s">
        <v>849</v>
      </c>
      <c r="E1419" s="257" t="s">
        <v>46</v>
      </c>
      <c r="F1419" s="257"/>
      <c r="G1419" s="23" t="s">
        <v>24</v>
      </c>
      <c r="H1419" s="24">
        <v>0.06</v>
      </c>
      <c r="I1419" s="25">
        <v>51.52</v>
      </c>
      <c r="J1419" s="25">
        <v>3.09</v>
      </c>
    </row>
    <row r="1420" spans="1:10" ht="21" customHeight="1">
      <c r="A1420" s="21" t="s">
        <v>45</v>
      </c>
      <c r="B1420" s="22" t="s">
        <v>91</v>
      </c>
      <c r="C1420" s="21" t="s">
        <v>26</v>
      </c>
      <c r="D1420" s="21" t="s">
        <v>92</v>
      </c>
      <c r="E1420" s="257" t="s">
        <v>46</v>
      </c>
      <c r="F1420" s="257"/>
      <c r="G1420" s="23" t="s">
        <v>59</v>
      </c>
      <c r="H1420" s="24">
        <v>18.508400000000002</v>
      </c>
      <c r="I1420" s="25">
        <v>1.25</v>
      </c>
      <c r="J1420" s="25">
        <v>23.13</v>
      </c>
    </row>
    <row r="1421" spans="1:10" ht="21" customHeight="1">
      <c r="A1421" s="21" t="s">
        <v>45</v>
      </c>
      <c r="B1421" s="22" t="s">
        <v>798</v>
      </c>
      <c r="C1421" s="21" t="s">
        <v>26</v>
      </c>
      <c r="D1421" s="21" t="s">
        <v>799</v>
      </c>
      <c r="E1421" s="257" t="s">
        <v>46</v>
      </c>
      <c r="F1421" s="257"/>
      <c r="G1421" s="23" t="s">
        <v>28</v>
      </c>
      <c r="H1421" s="24">
        <v>3.6499999999999998E-2</v>
      </c>
      <c r="I1421" s="25">
        <v>197.87</v>
      </c>
      <c r="J1421" s="25">
        <v>7.22</v>
      </c>
    </row>
    <row r="1422" spans="1:10" ht="21" customHeight="1">
      <c r="A1422" s="21" t="s">
        <v>45</v>
      </c>
      <c r="B1422" s="22" t="s">
        <v>850</v>
      </c>
      <c r="C1422" s="21" t="s">
        <v>26</v>
      </c>
      <c r="D1422" s="21" t="s">
        <v>851</v>
      </c>
      <c r="E1422" s="257" t="s">
        <v>46</v>
      </c>
      <c r="F1422" s="257"/>
      <c r="G1422" s="23" t="s">
        <v>28</v>
      </c>
      <c r="H1422" s="24">
        <v>4.0000000000000001E-3</v>
      </c>
      <c r="I1422" s="25">
        <v>186.91</v>
      </c>
      <c r="J1422" s="25">
        <v>0.74</v>
      </c>
    </row>
    <row r="1423" spans="1:10" ht="21" customHeight="1">
      <c r="A1423" s="21" t="s">
        <v>45</v>
      </c>
      <c r="B1423" s="22" t="s">
        <v>296</v>
      </c>
      <c r="C1423" s="21" t="s">
        <v>26</v>
      </c>
      <c r="D1423" s="21" t="s">
        <v>553</v>
      </c>
      <c r="E1423" s="257" t="s">
        <v>46</v>
      </c>
      <c r="F1423" s="257"/>
      <c r="G1423" s="23" t="s">
        <v>31</v>
      </c>
      <c r="H1423" s="24">
        <v>60.48</v>
      </c>
      <c r="I1423" s="25">
        <v>0.7</v>
      </c>
      <c r="J1423" s="25">
        <v>42.33</v>
      </c>
    </row>
    <row r="1424" spans="1:10" ht="21" customHeight="1">
      <c r="A1424" s="21" t="s">
        <v>45</v>
      </c>
      <c r="B1424" s="22" t="s">
        <v>680</v>
      </c>
      <c r="C1424" s="21" t="s">
        <v>26</v>
      </c>
      <c r="D1424" s="21" t="s">
        <v>681</v>
      </c>
      <c r="E1424" s="257" t="s">
        <v>46</v>
      </c>
      <c r="F1424" s="257"/>
      <c r="G1424" s="23" t="s">
        <v>59</v>
      </c>
      <c r="H1424" s="24">
        <v>2.1560000000000001</v>
      </c>
      <c r="I1424" s="25">
        <v>8.7899999999999991</v>
      </c>
      <c r="J1424" s="25">
        <v>18.95</v>
      </c>
    </row>
    <row r="1425" spans="1:10" ht="27.6">
      <c r="A1425" s="26"/>
      <c r="B1425" s="26"/>
      <c r="C1425" s="26"/>
      <c r="D1425" s="26"/>
      <c r="E1425" s="26" t="s">
        <v>47</v>
      </c>
      <c r="F1425" s="27">
        <v>81.42</v>
      </c>
      <c r="G1425" s="26" t="s">
        <v>48</v>
      </c>
      <c r="H1425" s="27">
        <v>0</v>
      </c>
      <c r="I1425" s="26" t="s">
        <v>49</v>
      </c>
      <c r="J1425" s="27">
        <v>81.42</v>
      </c>
    </row>
    <row r="1426" spans="1:10" ht="15" customHeight="1" thickBot="1">
      <c r="A1426" s="55"/>
      <c r="B1426" s="55"/>
      <c r="C1426" s="55"/>
      <c r="D1426" s="55"/>
      <c r="E1426" s="55" t="s">
        <v>50</v>
      </c>
      <c r="F1426" s="54">
        <v>67.12</v>
      </c>
      <c r="G1426" s="55"/>
      <c r="H1426" s="255" t="s">
        <v>51</v>
      </c>
      <c r="I1426" s="255"/>
      <c r="J1426" s="54">
        <v>300.03999999999996</v>
      </c>
    </row>
    <row r="1427" spans="1:10" ht="18" customHeight="1" thickTop="1">
      <c r="A1427" s="40" t="s">
        <v>1377</v>
      </c>
      <c r="B1427" s="41" t="s">
        <v>16</v>
      </c>
      <c r="C1427" s="40" t="s">
        <v>17</v>
      </c>
      <c r="D1427" s="40" t="s">
        <v>6</v>
      </c>
      <c r="E1427" s="253" t="s">
        <v>42</v>
      </c>
      <c r="F1427" s="253"/>
      <c r="G1427" s="42" t="s">
        <v>18</v>
      </c>
      <c r="H1427" s="41" t="s">
        <v>19</v>
      </c>
      <c r="I1427" s="41" t="s">
        <v>20</v>
      </c>
      <c r="J1427" s="41" t="s">
        <v>7</v>
      </c>
    </row>
    <row r="1428" spans="1:10" ht="40.5" customHeight="1">
      <c r="A1428" s="69" t="s">
        <v>43</v>
      </c>
      <c r="B1428" s="70" t="s">
        <v>1378</v>
      </c>
      <c r="C1428" s="69" t="s">
        <v>26</v>
      </c>
      <c r="D1428" s="69" t="s">
        <v>1379</v>
      </c>
      <c r="E1428" s="250" t="s">
        <v>79</v>
      </c>
      <c r="F1428" s="250"/>
      <c r="G1428" s="71" t="s">
        <v>31</v>
      </c>
      <c r="H1428" s="72">
        <v>1</v>
      </c>
      <c r="I1428" s="73">
        <v>13.86</v>
      </c>
      <c r="J1428" s="73">
        <v>13.86</v>
      </c>
    </row>
    <row r="1429" spans="1:10" ht="27" customHeight="1">
      <c r="A1429" s="28" t="s">
        <v>52</v>
      </c>
      <c r="B1429" s="29" t="s">
        <v>82</v>
      </c>
      <c r="C1429" s="28" t="s">
        <v>26</v>
      </c>
      <c r="D1429" s="28" t="s">
        <v>83</v>
      </c>
      <c r="E1429" s="254" t="s">
        <v>55</v>
      </c>
      <c r="F1429" s="254"/>
      <c r="G1429" s="30" t="s">
        <v>56</v>
      </c>
      <c r="H1429" s="31">
        <v>0.16600000000000001</v>
      </c>
      <c r="I1429" s="32">
        <v>19.899999999999999</v>
      </c>
      <c r="J1429" s="32">
        <v>3.3</v>
      </c>
    </row>
    <row r="1430" spans="1:10" ht="27" customHeight="1">
      <c r="A1430" s="28" t="s">
        <v>52</v>
      </c>
      <c r="B1430" s="29" t="s">
        <v>80</v>
      </c>
      <c r="C1430" s="28" t="s">
        <v>26</v>
      </c>
      <c r="D1430" s="28" t="s">
        <v>81</v>
      </c>
      <c r="E1430" s="254" t="s">
        <v>55</v>
      </c>
      <c r="F1430" s="254"/>
      <c r="G1430" s="30" t="s">
        <v>56</v>
      </c>
      <c r="H1430" s="31">
        <v>0.16600000000000001</v>
      </c>
      <c r="I1430" s="32">
        <v>24.08</v>
      </c>
      <c r="J1430" s="32">
        <v>3.99</v>
      </c>
    </row>
    <row r="1431" spans="1:10" ht="27" customHeight="1">
      <c r="A1431" s="28" t="s">
        <v>52</v>
      </c>
      <c r="B1431" s="29" t="s">
        <v>737</v>
      </c>
      <c r="C1431" s="28" t="s">
        <v>26</v>
      </c>
      <c r="D1431" s="28" t="s">
        <v>738</v>
      </c>
      <c r="E1431" s="254" t="s">
        <v>55</v>
      </c>
      <c r="F1431" s="254"/>
      <c r="G1431" s="30" t="s">
        <v>28</v>
      </c>
      <c r="H1431" s="31">
        <v>1.1999999999999999E-3</v>
      </c>
      <c r="I1431" s="32">
        <v>864.83</v>
      </c>
      <c r="J1431" s="32">
        <v>1.03</v>
      </c>
    </row>
    <row r="1432" spans="1:10" ht="21" customHeight="1">
      <c r="A1432" s="21" t="s">
        <v>45</v>
      </c>
      <c r="B1432" s="22" t="s">
        <v>836</v>
      </c>
      <c r="C1432" s="21" t="s">
        <v>26</v>
      </c>
      <c r="D1432" s="21" t="s">
        <v>837</v>
      </c>
      <c r="E1432" s="257" t="s">
        <v>46</v>
      </c>
      <c r="F1432" s="257"/>
      <c r="G1432" s="23" t="s">
        <v>31</v>
      </c>
      <c r="H1432" s="24">
        <v>1</v>
      </c>
      <c r="I1432" s="25">
        <v>5.54</v>
      </c>
      <c r="J1432" s="25">
        <v>5.54</v>
      </c>
    </row>
    <row r="1433" spans="1:10" ht="27.6">
      <c r="A1433" s="26"/>
      <c r="B1433" s="26"/>
      <c r="C1433" s="26"/>
      <c r="D1433" s="26"/>
      <c r="E1433" s="26" t="s">
        <v>47</v>
      </c>
      <c r="F1433" s="27">
        <v>5</v>
      </c>
      <c r="G1433" s="26" t="s">
        <v>48</v>
      </c>
      <c r="H1433" s="27">
        <v>0</v>
      </c>
      <c r="I1433" s="26" t="s">
        <v>49</v>
      </c>
      <c r="J1433" s="27">
        <v>5</v>
      </c>
    </row>
    <row r="1434" spans="1:10" ht="15" customHeight="1" thickBot="1">
      <c r="A1434" s="55"/>
      <c r="B1434" s="55"/>
      <c r="C1434" s="55"/>
      <c r="D1434" s="55"/>
      <c r="E1434" s="55" t="s">
        <v>50</v>
      </c>
      <c r="F1434" s="54">
        <v>3.99</v>
      </c>
      <c r="G1434" s="55"/>
      <c r="H1434" s="255" t="s">
        <v>51</v>
      </c>
      <c r="I1434" s="255"/>
      <c r="J1434" s="54">
        <v>17.850000000000001</v>
      </c>
    </row>
    <row r="1435" spans="1:10" ht="18" customHeight="1" thickTop="1">
      <c r="A1435" s="40" t="s">
        <v>1380</v>
      </c>
      <c r="B1435" s="41" t="s">
        <v>16</v>
      </c>
      <c r="C1435" s="40" t="s">
        <v>17</v>
      </c>
      <c r="D1435" s="40" t="s">
        <v>6</v>
      </c>
      <c r="E1435" s="253" t="s">
        <v>42</v>
      </c>
      <c r="F1435" s="253"/>
      <c r="G1435" s="42" t="s">
        <v>18</v>
      </c>
      <c r="H1435" s="41" t="s">
        <v>19</v>
      </c>
      <c r="I1435" s="41" t="s">
        <v>20</v>
      </c>
      <c r="J1435" s="41" t="s">
        <v>7</v>
      </c>
    </row>
    <row r="1436" spans="1:10" ht="40.5" customHeight="1">
      <c r="A1436" s="69" t="s">
        <v>43</v>
      </c>
      <c r="B1436" s="70" t="s">
        <v>1381</v>
      </c>
      <c r="C1436" s="69" t="s">
        <v>26</v>
      </c>
      <c r="D1436" s="69" t="s">
        <v>659</v>
      </c>
      <c r="E1436" s="250" t="s">
        <v>79</v>
      </c>
      <c r="F1436" s="250"/>
      <c r="G1436" s="71" t="s">
        <v>31</v>
      </c>
      <c r="H1436" s="72">
        <v>1</v>
      </c>
      <c r="I1436" s="73">
        <v>9.92</v>
      </c>
      <c r="J1436" s="73">
        <v>9.92</v>
      </c>
    </row>
    <row r="1437" spans="1:10" ht="27" customHeight="1">
      <c r="A1437" s="28" t="s">
        <v>52</v>
      </c>
      <c r="B1437" s="29" t="s">
        <v>82</v>
      </c>
      <c r="C1437" s="28" t="s">
        <v>26</v>
      </c>
      <c r="D1437" s="28" t="s">
        <v>83</v>
      </c>
      <c r="E1437" s="254" t="s">
        <v>55</v>
      </c>
      <c r="F1437" s="254"/>
      <c r="G1437" s="30" t="s">
        <v>56</v>
      </c>
      <c r="H1437" s="31">
        <v>0.14499999999999999</v>
      </c>
      <c r="I1437" s="32">
        <v>19.899999999999999</v>
      </c>
      <c r="J1437" s="32">
        <v>2.88</v>
      </c>
    </row>
    <row r="1438" spans="1:10" ht="27" customHeight="1">
      <c r="A1438" s="28" t="s">
        <v>52</v>
      </c>
      <c r="B1438" s="29" t="s">
        <v>80</v>
      </c>
      <c r="C1438" s="28" t="s">
        <v>26</v>
      </c>
      <c r="D1438" s="28" t="s">
        <v>81</v>
      </c>
      <c r="E1438" s="254" t="s">
        <v>55</v>
      </c>
      <c r="F1438" s="254"/>
      <c r="G1438" s="30" t="s">
        <v>56</v>
      </c>
      <c r="H1438" s="31">
        <v>0.14499999999999999</v>
      </c>
      <c r="I1438" s="32">
        <v>24.08</v>
      </c>
      <c r="J1438" s="32">
        <v>3.49</v>
      </c>
    </row>
    <row r="1439" spans="1:10" ht="27" customHeight="1">
      <c r="A1439" s="28" t="s">
        <v>52</v>
      </c>
      <c r="B1439" s="29" t="s">
        <v>737</v>
      </c>
      <c r="C1439" s="28" t="s">
        <v>26</v>
      </c>
      <c r="D1439" s="28" t="s">
        <v>738</v>
      </c>
      <c r="E1439" s="254" t="s">
        <v>55</v>
      </c>
      <c r="F1439" s="254"/>
      <c r="G1439" s="30" t="s">
        <v>28</v>
      </c>
      <c r="H1439" s="31">
        <v>8.9999999999999998E-4</v>
      </c>
      <c r="I1439" s="32">
        <v>864.83</v>
      </c>
      <c r="J1439" s="32">
        <v>0.77</v>
      </c>
    </row>
    <row r="1440" spans="1:10" ht="21" customHeight="1">
      <c r="A1440" s="21" t="s">
        <v>45</v>
      </c>
      <c r="B1440" s="22" t="s">
        <v>852</v>
      </c>
      <c r="C1440" s="21" t="s">
        <v>26</v>
      </c>
      <c r="D1440" s="21" t="s">
        <v>853</v>
      </c>
      <c r="E1440" s="257" t="s">
        <v>46</v>
      </c>
      <c r="F1440" s="257"/>
      <c r="G1440" s="23" t="s">
        <v>31</v>
      </c>
      <c r="H1440" s="24">
        <v>1</v>
      </c>
      <c r="I1440" s="25">
        <v>2.78</v>
      </c>
      <c r="J1440" s="25">
        <v>2.78</v>
      </c>
    </row>
    <row r="1441" spans="1:10" ht="27.6">
      <c r="A1441" s="26"/>
      <c r="B1441" s="26"/>
      <c r="C1441" s="26"/>
      <c r="D1441" s="26"/>
      <c r="E1441" s="26" t="s">
        <v>47</v>
      </c>
      <c r="F1441" s="27">
        <v>4.34</v>
      </c>
      <c r="G1441" s="26" t="s">
        <v>48</v>
      </c>
      <c r="H1441" s="27">
        <v>0</v>
      </c>
      <c r="I1441" s="26" t="s">
        <v>49</v>
      </c>
      <c r="J1441" s="27">
        <v>4.34</v>
      </c>
    </row>
    <row r="1442" spans="1:10" ht="15" customHeight="1" thickBot="1">
      <c r="A1442" s="55"/>
      <c r="B1442" s="55"/>
      <c r="C1442" s="55"/>
      <c r="D1442" s="55"/>
      <c r="E1442" s="55" t="s">
        <v>50</v>
      </c>
      <c r="F1442" s="54">
        <v>2.85</v>
      </c>
      <c r="G1442" s="55"/>
      <c r="H1442" s="255" t="s">
        <v>51</v>
      </c>
      <c r="I1442" s="255"/>
      <c r="J1442" s="54">
        <v>12.77</v>
      </c>
    </row>
    <row r="1443" spans="1:10" ht="18" customHeight="1" thickTop="1">
      <c r="A1443" s="40" t="s">
        <v>1382</v>
      </c>
      <c r="B1443" s="41" t="s">
        <v>16</v>
      </c>
      <c r="C1443" s="40" t="s">
        <v>17</v>
      </c>
      <c r="D1443" s="40" t="s">
        <v>6</v>
      </c>
      <c r="E1443" s="253" t="s">
        <v>42</v>
      </c>
      <c r="F1443" s="253"/>
      <c r="G1443" s="42" t="s">
        <v>18</v>
      </c>
      <c r="H1443" s="41" t="s">
        <v>19</v>
      </c>
      <c r="I1443" s="41" t="s">
        <v>20</v>
      </c>
      <c r="J1443" s="41" t="s">
        <v>7</v>
      </c>
    </row>
    <row r="1444" spans="1:10" ht="40.5" customHeight="1">
      <c r="A1444" s="69" t="s">
        <v>43</v>
      </c>
      <c r="B1444" s="70" t="s">
        <v>117</v>
      </c>
      <c r="C1444" s="69" t="s">
        <v>26</v>
      </c>
      <c r="D1444" s="69" t="s">
        <v>1383</v>
      </c>
      <c r="E1444" s="250" t="s">
        <v>79</v>
      </c>
      <c r="F1444" s="250"/>
      <c r="G1444" s="71" t="s">
        <v>31</v>
      </c>
      <c r="H1444" s="72">
        <v>1</v>
      </c>
      <c r="I1444" s="73">
        <v>11.27</v>
      </c>
      <c r="J1444" s="73">
        <v>11.27</v>
      </c>
    </row>
    <row r="1445" spans="1:10" ht="27" customHeight="1">
      <c r="A1445" s="28" t="s">
        <v>52</v>
      </c>
      <c r="B1445" s="29" t="s">
        <v>82</v>
      </c>
      <c r="C1445" s="28" t="s">
        <v>26</v>
      </c>
      <c r="D1445" s="28" t="s">
        <v>83</v>
      </c>
      <c r="E1445" s="254" t="s">
        <v>55</v>
      </c>
      <c r="F1445" s="254"/>
      <c r="G1445" s="30" t="s">
        <v>56</v>
      </c>
      <c r="H1445" s="31">
        <v>0.14299999999999999</v>
      </c>
      <c r="I1445" s="32">
        <v>19.899999999999999</v>
      </c>
      <c r="J1445" s="32">
        <v>2.84</v>
      </c>
    </row>
    <row r="1446" spans="1:10" ht="27" customHeight="1">
      <c r="A1446" s="28" t="s">
        <v>52</v>
      </c>
      <c r="B1446" s="29" t="s">
        <v>80</v>
      </c>
      <c r="C1446" s="28" t="s">
        <v>26</v>
      </c>
      <c r="D1446" s="28" t="s">
        <v>81</v>
      </c>
      <c r="E1446" s="254" t="s">
        <v>55</v>
      </c>
      <c r="F1446" s="254"/>
      <c r="G1446" s="30" t="s">
        <v>56</v>
      </c>
      <c r="H1446" s="31">
        <v>0.14299999999999999</v>
      </c>
      <c r="I1446" s="32">
        <v>24.08</v>
      </c>
      <c r="J1446" s="32">
        <v>3.44</v>
      </c>
    </row>
    <row r="1447" spans="1:10" ht="27" customHeight="1">
      <c r="A1447" s="21" t="s">
        <v>45</v>
      </c>
      <c r="B1447" s="22" t="s">
        <v>854</v>
      </c>
      <c r="C1447" s="21" t="s">
        <v>26</v>
      </c>
      <c r="D1447" s="21" t="s">
        <v>855</v>
      </c>
      <c r="E1447" s="264" t="s">
        <v>46</v>
      </c>
      <c r="F1447" s="265"/>
      <c r="G1447" s="23" t="s">
        <v>31</v>
      </c>
      <c r="H1447" s="24">
        <v>1</v>
      </c>
      <c r="I1447" s="25">
        <v>4.99</v>
      </c>
      <c r="J1447" s="25">
        <v>4.99</v>
      </c>
    </row>
    <row r="1448" spans="1:10" ht="27.6">
      <c r="A1448" s="26"/>
      <c r="B1448" s="26"/>
      <c r="C1448" s="26"/>
      <c r="D1448" s="26"/>
      <c r="E1448" s="26" t="s">
        <v>47</v>
      </c>
      <c r="F1448" s="27">
        <v>4.2</v>
      </c>
      <c r="G1448" s="26" t="s">
        <v>48</v>
      </c>
      <c r="H1448" s="27">
        <v>0</v>
      </c>
      <c r="I1448" s="26" t="s">
        <v>49</v>
      </c>
      <c r="J1448" s="27">
        <v>4.2</v>
      </c>
    </row>
    <row r="1449" spans="1:10" ht="15" customHeight="1" thickBot="1">
      <c r="A1449" s="55"/>
      <c r="B1449" s="55"/>
      <c r="C1449" s="55"/>
      <c r="D1449" s="55"/>
      <c r="E1449" s="55" t="s">
        <v>50</v>
      </c>
      <c r="F1449" s="54">
        <v>3.24</v>
      </c>
      <c r="G1449" s="55"/>
      <c r="H1449" s="255" t="s">
        <v>51</v>
      </c>
      <c r="I1449" s="255"/>
      <c r="J1449" s="54">
        <v>14.51</v>
      </c>
    </row>
    <row r="1450" spans="1:10" ht="18" customHeight="1" thickTop="1">
      <c r="A1450" s="40" t="s">
        <v>1384</v>
      </c>
      <c r="B1450" s="41" t="s">
        <v>16</v>
      </c>
      <c r="C1450" s="40" t="s">
        <v>17</v>
      </c>
      <c r="D1450" s="40" t="s">
        <v>6</v>
      </c>
      <c r="E1450" s="253" t="s">
        <v>42</v>
      </c>
      <c r="F1450" s="253"/>
      <c r="G1450" s="42" t="s">
        <v>18</v>
      </c>
      <c r="H1450" s="41" t="s">
        <v>19</v>
      </c>
      <c r="I1450" s="41" t="s">
        <v>20</v>
      </c>
      <c r="J1450" s="41" t="s">
        <v>7</v>
      </c>
    </row>
    <row r="1451" spans="1:10" ht="40.5" customHeight="1">
      <c r="A1451" s="69" t="s">
        <v>43</v>
      </c>
      <c r="B1451" s="70" t="s">
        <v>32</v>
      </c>
      <c r="C1451" s="69" t="s">
        <v>26</v>
      </c>
      <c r="D1451" s="69" t="s">
        <v>1385</v>
      </c>
      <c r="E1451" s="250" t="s">
        <v>79</v>
      </c>
      <c r="F1451" s="250"/>
      <c r="G1451" s="71" t="s">
        <v>30</v>
      </c>
      <c r="H1451" s="72">
        <v>1</v>
      </c>
      <c r="I1451" s="73">
        <v>2.81</v>
      </c>
      <c r="J1451" s="73">
        <v>2.81</v>
      </c>
    </row>
    <row r="1452" spans="1:10" ht="27" customHeight="1">
      <c r="A1452" s="28" t="s">
        <v>52</v>
      </c>
      <c r="B1452" s="29" t="s">
        <v>82</v>
      </c>
      <c r="C1452" s="28" t="s">
        <v>26</v>
      </c>
      <c r="D1452" s="28" t="s">
        <v>83</v>
      </c>
      <c r="E1452" s="254" t="s">
        <v>55</v>
      </c>
      <c r="F1452" s="254"/>
      <c r="G1452" s="30" t="s">
        <v>56</v>
      </c>
      <c r="H1452" s="31">
        <v>2.4E-2</v>
      </c>
      <c r="I1452" s="32">
        <v>19.899999999999999</v>
      </c>
      <c r="J1452" s="32">
        <v>0.47</v>
      </c>
    </row>
    <row r="1453" spans="1:10" ht="27" customHeight="1">
      <c r="A1453" s="28" t="s">
        <v>52</v>
      </c>
      <c r="B1453" s="29" t="s">
        <v>80</v>
      </c>
      <c r="C1453" s="28" t="s">
        <v>26</v>
      </c>
      <c r="D1453" s="28" t="s">
        <v>81</v>
      </c>
      <c r="E1453" s="254" t="s">
        <v>55</v>
      </c>
      <c r="F1453" s="254"/>
      <c r="G1453" s="30" t="s">
        <v>56</v>
      </c>
      <c r="H1453" s="31">
        <v>2.4E-2</v>
      </c>
      <c r="I1453" s="32">
        <v>24.08</v>
      </c>
      <c r="J1453" s="32">
        <v>0.56999999999999995</v>
      </c>
    </row>
    <row r="1454" spans="1:10" ht="27" customHeight="1">
      <c r="A1454" s="21" t="s">
        <v>45</v>
      </c>
      <c r="B1454" s="22" t="s">
        <v>1386</v>
      </c>
      <c r="C1454" s="21" t="s">
        <v>26</v>
      </c>
      <c r="D1454" s="21" t="s">
        <v>1387</v>
      </c>
      <c r="E1454" s="257" t="s">
        <v>46</v>
      </c>
      <c r="F1454" s="257"/>
      <c r="G1454" s="23" t="s">
        <v>30</v>
      </c>
      <c r="H1454" s="24">
        <v>1.19</v>
      </c>
      <c r="I1454" s="25">
        <v>1.44</v>
      </c>
      <c r="J1454" s="25">
        <v>1.71</v>
      </c>
    </row>
    <row r="1455" spans="1:10" ht="21" customHeight="1">
      <c r="A1455" s="21" t="s">
        <v>45</v>
      </c>
      <c r="B1455" s="22" t="s">
        <v>84</v>
      </c>
      <c r="C1455" s="21" t="s">
        <v>26</v>
      </c>
      <c r="D1455" s="21" t="s">
        <v>85</v>
      </c>
      <c r="E1455" s="257" t="s">
        <v>46</v>
      </c>
      <c r="F1455" s="257"/>
      <c r="G1455" s="23" t="s">
        <v>31</v>
      </c>
      <c r="H1455" s="24">
        <v>8.9999999999999993E-3</v>
      </c>
      <c r="I1455" s="25">
        <v>7.39</v>
      </c>
      <c r="J1455" s="25">
        <v>0.06</v>
      </c>
    </row>
    <row r="1456" spans="1:10" ht="27.6">
      <c r="A1456" s="26"/>
      <c r="B1456" s="26"/>
      <c r="C1456" s="26"/>
      <c r="D1456" s="26"/>
      <c r="E1456" s="26" t="s">
        <v>47</v>
      </c>
      <c r="F1456" s="27">
        <v>0.7</v>
      </c>
      <c r="G1456" s="26" t="s">
        <v>48</v>
      </c>
      <c r="H1456" s="27">
        <v>0</v>
      </c>
      <c r="I1456" s="26" t="s">
        <v>49</v>
      </c>
      <c r="J1456" s="27">
        <v>0.7</v>
      </c>
    </row>
    <row r="1457" spans="1:10" ht="15" customHeight="1" thickBot="1">
      <c r="A1457" s="55"/>
      <c r="B1457" s="55"/>
      <c r="C1457" s="55"/>
      <c r="D1457" s="55"/>
      <c r="E1457" s="55" t="s">
        <v>50</v>
      </c>
      <c r="F1457" s="54">
        <v>0.8</v>
      </c>
      <c r="G1457" s="55"/>
      <c r="H1457" s="255" t="s">
        <v>51</v>
      </c>
      <c r="I1457" s="255"/>
      <c r="J1457" s="54">
        <v>3.6100000000000003</v>
      </c>
    </row>
    <row r="1458" spans="1:10" ht="18" customHeight="1" thickTop="1">
      <c r="A1458" s="40" t="s">
        <v>1388</v>
      </c>
      <c r="B1458" s="41" t="s">
        <v>16</v>
      </c>
      <c r="C1458" s="40" t="s">
        <v>17</v>
      </c>
      <c r="D1458" s="40" t="s">
        <v>6</v>
      </c>
      <c r="E1458" s="253" t="s">
        <v>42</v>
      </c>
      <c r="F1458" s="253"/>
      <c r="G1458" s="42" t="s">
        <v>18</v>
      </c>
      <c r="H1458" s="41" t="s">
        <v>19</v>
      </c>
      <c r="I1458" s="41" t="s">
        <v>20</v>
      </c>
      <c r="J1458" s="41" t="s">
        <v>7</v>
      </c>
    </row>
    <row r="1459" spans="1:10" ht="40.5" customHeight="1">
      <c r="A1459" s="69" t="s">
        <v>43</v>
      </c>
      <c r="B1459" s="70" t="s">
        <v>34</v>
      </c>
      <c r="C1459" s="69" t="s">
        <v>26</v>
      </c>
      <c r="D1459" s="69" t="s">
        <v>1389</v>
      </c>
      <c r="E1459" s="250" t="s">
        <v>79</v>
      </c>
      <c r="F1459" s="250"/>
      <c r="G1459" s="71" t="s">
        <v>30</v>
      </c>
      <c r="H1459" s="72">
        <v>1</v>
      </c>
      <c r="I1459" s="73">
        <v>4.0799999999999992</v>
      </c>
      <c r="J1459" s="73">
        <v>4.08</v>
      </c>
    </row>
    <row r="1460" spans="1:10" ht="27" customHeight="1">
      <c r="A1460" s="28" t="s">
        <v>52</v>
      </c>
      <c r="B1460" s="29" t="s">
        <v>82</v>
      </c>
      <c r="C1460" s="28" t="s">
        <v>26</v>
      </c>
      <c r="D1460" s="28" t="s">
        <v>83</v>
      </c>
      <c r="E1460" s="254" t="s">
        <v>55</v>
      </c>
      <c r="F1460" s="254"/>
      <c r="G1460" s="30" t="s">
        <v>56</v>
      </c>
      <c r="H1460" s="31">
        <v>0.03</v>
      </c>
      <c r="I1460" s="32">
        <v>19.899999999999999</v>
      </c>
      <c r="J1460" s="32">
        <v>0.59</v>
      </c>
    </row>
    <row r="1461" spans="1:10" ht="27" customHeight="1">
      <c r="A1461" s="28" t="s">
        <v>52</v>
      </c>
      <c r="B1461" s="29" t="s">
        <v>80</v>
      </c>
      <c r="C1461" s="28" t="s">
        <v>26</v>
      </c>
      <c r="D1461" s="28" t="s">
        <v>81</v>
      </c>
      <c r="E1461" s="254" t="s">
        <v>55</v>
      </c>
      <c r="F1461" s="254"/>
      <c r="G1461" s="30" t="s">
        <v>56</v>
      </c>
      <c r="H1461" s="31">
        <v>0.03</v>
      </c>
      <c r="I1461" s="32">
        <v>24.08</v>
      </c>
      <c r="J1461" s="32">
        <v>0.72</v>
      </c>
    </row>
    <row r="1462" spans="1:10" ht="27" customHeight="1">
      <c r="A1462" s="21" t="s">
        <v>45</v>
      </c>
      <c r="B1462" s="22" t="s">
        <v>292</v>
      </c>
      <c r="C1462" s="21" t="s">
        <v>26</v>
      </c>
      <c r="D1462" s="21" t="s">
        <v>293</v>
      </c>
      <c r="E1462" s="257" t="s">
        <v>46</v>
      </c>
      <c r="F1462" s="257"/>
      <c r="G1462" s="23" t="s">
        <v>30</v>
      </c>
      <c r="H1462" s="24">
        <v>1.19</v>
      </c>
      <c r="I1462" s="25">
        <v>2.2799999999999998</v>
      </c>
      <c r="J1462" s="25">
        <v>2.71</v>
      </c>
    </row>
    <row r="1463" spans="1:10" ht="21" customHeight="1">
      <c r="A1463" s="21" t="s">
        <v>45</v>
      </c>
      <c r="B1463" s="22" t="s">
        <v>84</v>
      </c>
      <c r="C1463" s="21" t="s">
        <v>26</v>
      </c>
      <c r="D1463" s="21" t="s">
        <v>85</v>
      </c>
      <c r="E1463" s="257" t="s">
        <v>46</v>
      </c>
      <c r="F1463" s="257"/>
      <c r="G1463" s="23" t="s">
        <v>31</v>
      </c>
      <c r="H1463" s="24">
        <v>8.9999999999999993E-3</v>
      </c>
      <c r="I1463" s="25">
        <v>7.39</v>
      </c>
      <c r="J1463" s="25">
        <v>0.06</v>
      </c>
    </row>
    <row r="1464" spans="1:10" ht="27.6">
      <c r="A1464" s="26"/>
      <c r="B1464" s="26"/>
      <c r="C1464" s="26"/>
      <c r="D1464" s="26"/>
      <c r="E1464" s="26" t="s">
        <v>47</v>
      </c>
      <c r="F1464" s="27">
        <v>0.87</v>
      </c>
      <c r="G1464" s="26" t="s">
        <v>48</v>
      </c>
      <c r="H1464" s="27">
        <v>0</v>
      </c>
      <c r="I1464" s="26" t="s">
        <v>49</v>
      </c>
      <c r="J1464" s="27">
        <v>0.87</v>
      </c>
    </row>
    <row r="1465" spans="1:10" ht="15" customHeight="1" thickBot="1">
      <c r="A1465" s="55"/>
      <c r="B1465" s="55"/>
      <c r="C1465" s="55"/>
      <c r="D1465" s="55"/>
      <c r="E1465" s="55" t="s">
        <v>50</v>
      </c>
      <c r="F1465" s="54">
        <v>1.17</v>
      </c>
      <c r="G1465" s="55"/>
      <c r="H1465" s="255" t="s">
        <v>51</v>
      </c>
      <c r="I1465" s="255"/>
      <c r="J1465" s="54">
        <v>5.25</v>
      </c>
    </row>
    <row r="1466" spans="1:10" ht="18" customHeight="1" thickTop="1">
      <c r="A1466" s="40" t="s">
        <v>1390</v>
      </c>
      <c r="B1466" s="41" t="s">
        <v>16</v>
      </c>
      <c r="C1466" s="40" t="s">
        <v>17</v>
      </c>
      <c r="D1466" s="40" t="s">
        <v>6</v>
      </c>
      <c r="E1466" s="253" t="s">
        <v>42</v>
      </c>
      <c r="F1466" s="253"/>
      <c r="G1466" s="42" t="s">
        <v>18</v>
      </c>
      <c r="H1466" s="41" t="s">
        <v>19</v>
      </c>
      <c r="I1466" s="41" t="s">
        <v>20</v>
      </c>
      <c r="J1466" s="41" t="s">
        <v>7</v>
      </c>
    </row>
    <row r="1467" spans="1:10" ht="40.5" customHeight="1">
      <c r="A1467" s="69" t="s">
        <v>43</v>
      </c>
      <c r="B1467" s="70" t="s">
        <v>448</v>
      </c>
      <c r="C1467" s="69" t="s">
        <v>26</v>
      </c>
      <c r="D1467" s="69" t="s">
        <v>1391</v>
      </c>
      <c r="E1467" s="250" t="s">
        <v>79</v>
      </c>
      <c r="F1467" s="250"/>
      <c r="G1467" s="71" t="s">
        <v>30</v>
      </c>
      <c r="H1467" s="72">
        <v>1</v>
      </c>
      <c r="I1467" s="73">
        <v>6.3199999999999994</v>
      </c>
      <c r="J1467" s="73">
        <v>6.32</v>
      </c>
    </row>
    <row r="1468" spans="1:10" ht="27" customHeight="1">
      <c r="A1468" s="28" t="s">
        <v>52</v>
      </c>
      <c r="B1468" s="29" t="s">
        <v>82</v>
      </c>
      <c r="C1468" s="28" t="s">
        <v>26</v>
      </c>
      <c r="D1468" s="28" t="s">
        <v>83</v>
      </c>
      <c r="E1468" s="254" t="s">
        <v>55</v>
      </c>
      <c r="F1468" s="254"/>
      <c r="G1468" s="30" t="s">
        <v>56</v>
      </c>
      <c r="H1468" s="31">
        <v>0.04</v>
      </c>
      <c r="I1468" s="32">
        <v>19.899999999999999</v>
      </c>
      <c r="J1468" s="32">
        <v>0.79</v>
      </c>
    </row>
    <row r="1469" spans="1:10" ht="27" customHeight="1">
      <c r="A1469" s="28" t="s">
        <v>52</v>
      </c>
      <c r="B1469" s="29" t="s">
        <v>80</v>
      </c>
      <c r="C1469" s="28" t="s">
        <v>26</v>
      </c>
      <c r="D1469" s="28" t="s">
        <v>81</v>
      </c>
      <c r="E1469" s="254" t="s">
        <v>55</v>
      </c>
      <c r="F1469" s="254"/>
      <c r="G1469" s="30" t="s">
        <v>56</v>
      </c>
      <c r="H1469" s="31">
        <v>0.04</v>
      </c>
      <c r="I1469" s="32">
        <v>24.08</v>
      </c>
      <c r="J1469" s="32">
        <v>0.96</v>
      </c>
    </row>
    <row r="1470" spans="1:10" ht="27" customHeight="1">
      <c r="A1470" s="21" t="s">
        <v>45</v>
      </c>
      <c r="B1470" s="22" t="s">
        <v>569</v>
      </c>
      <c r="C1470" s="21" t="s">
        <v>26</v>
      </c>
      <c r="D1470" s="21" t="s">
        <v>570</v>
      </c>
      <c r="E1470" s="257" t="s">
        <v>46</v>
      </c>
      <c r="F1470" s="257"/>
      <c r="G1470" s="23" t="s">
        <v>30</v>
      </c>
      <c r="H1470" s="24">
        <v>1.19</v>
      </c>
      <c r="I1470" s="25">
        <v>3.79</v>
      </c>
      <c r="J1470" s="25">
        <v>4.51</v>
      </c>
    </row>
    <row r="1471" spans="1:10" ht="21" customHeight="1">
      <c r="A1471" s="21" t="s">
        <v>45</v>
      </c>
      <c r="B1471" s="22" t="s">
        <v>84</v>
      </c>
      <c r="C1471" s="21" t="s">
        <v>26</v>
      </c>
      <c r="D1471" s="21" t="s">
        <v>85</v>
      </c>
      <c r="E1471" s="257" t="s">
        <v>46</v>
      </c>
      <c r="F1471" s="257"/>
      <c r="G1471" s="23" t="s">
        <v>31</v>
      </c>
      <c r="H1471" s="24">
        <v>8.9999999999999993E-3</v>
      </c>
      <c r="I1471" s="25">
        <v>7.39</v>
      </c>
      <c r="J1471" s="25">
        <v>0.06</v>
      </c>
    </row>
    <row r="1472" spans="1:10" ht="27.6">
      <c r="A1472" s="26"/>
      <c r="B1472" s="26"/>
      <c r="C1472" s="26"/>
      <c r="D1472" s="26"/>
      <c r="E1472" s="26" t="s">
        <v>47</v>
      </c>
      <c r="F1472" s="27">
        <v>1.17</v>
      </c>
      <c r="G1472" s="26" t="s">
        <v>48</v>
      </c>
      <c r="H1472" s="27">
        <v>0</v>
      </c>
      <c r="I1472" s="26" t="s">
        <v>49</v>
      </c>
      <c r="J1472" s="27">
        <v>1.17</v>
      </c>
    </row>
    <row r="1473" spans="1:10" ht="15" customHeight="1" thickBot="1">
      <c r="A1473" s="55"/>
      <c r="B1473" s="55"/>
      <c r="C1473" s="55"/>
      <c r="D1473" s="55"/>
      <c r="E1473" s="55" t="s">
        <v>50</v>
      </c>
      <c r="F1473" s="54">
        <v>1.82</v>
      </c>
      <c r="G1473" s="55"/>
      <c r="H1473" s="255" t="s">
        <v>51</v>
      </c>
      <c r="I1473" s="255"/>
      <c r="J1473" s="54">
        <v>8.14</v>
      </c>
    </row>
    <row r="1474" spans="1:10" ht="18" customHeight="1" thickTop="1">
      <c r="A1474" s="40" t="s">
        <v>1392</v>
      </c>
      <c r="B1474" s="41" t="s">
        <v>16</v>
      </c>
      <c r="C1474" s="40" t="s">
        <v>17</v>
      </c>
      <c r="D1474" s="40" t="s">
        <v>6</v>
      </c>
      <c r="E1474" s="253" t="s">
        <v>42</v>
      </c>
      <c r="F1474" s="253"/>
      <c r="G1474" s="42" t="s">
        <v>18</v>
      </c>
      <c r="H1474" s="41" t="s">
        <v>19</v>
      </c>
      <c r="I1474" s="41" t="s">
        <v>20</v>
      </c>
      <c r="J1474" s="41" t="s">
        <v>7</v>
      </c>
    </row>
    <row r="1475" spans="1:10" ht="40.5" customHeight="1">
      <c r="A1475" s="69" t="s">
        <v>43</v>
      </c>
      <c r="B1475" s="70" t="s">
        <v>1393</v>
      </c>
      <c r="C1475" s="69" t="s">
        <v>26</v>
      </c>
      <c r="D1475" s="69" t="s">
        <v>1394</v>
      </c>
      <c r="E1475" s="250" t="s">
        <v>79</v>
      </c>
      <c r="F1475" s="250"/>
      <c r="G1475" s="71" t="s">
        <v>30</v>
      </c>
      <c r="H1475" s="72">
        <v>1</v>
      </c>
      <c r="I1475" s="73">
        <v>8.83</v>
      </c>
      <c r="J1475" s="73">
        <v>8.83</v>
      </c>
    </row>
    <row r="1476" spans="1:10" ht="27" customHeight="1">
      <c r="A1476" s="28" t="s">
        <v>52</v>
      </c>
      <c r="B1476" s="29" t="s">
        <v>82</v>
      </c>
      <c r="C1476" s="28" t="s">
        <v>26</v>
      </c>
      <c r="D1476" s="28" t="s">
        <v>83</v>
      </c>
      <c r="E1476" s="254" t="s">
        <v>55</v>
      </c>
      <c r="F1476" s="254"/>
      <c r="G1476" s="30" t="s">
        <v>56</v>
      </c>
      <c r="H1476" s="31">
        <v>5.1999999999999998E-2</v>
      </c>
      <c r="I1476" s="32">
        <v>19.899999999999999</v>
      </c>
      <c r="J1476" s="32">
        <v>1.03</v>
      </c>
    </row>
    <row r="1477" spans="1:10" ht="27" customHeight="1">
      <c r="A1477" s="28" t="s">
        <v>52</v>
      </c>
      <c r="B1477" s="29" t="s">
        <v>80</v>
      </c>
      <c r="C1477" s="28" t="s">
        <v>26</v>
      </c>
      <c r="D1477" s="28" t="s">
        <v>81</v>
      </c>
      <c r="E1477" s="254" t="s">
        <v>55</v>
      </c>
      <c r="F1477" s="254"/>
      <c r="G1477" s="30" t="s">
        <v>56</v>
      </c>
      <c r="H1477" s="31">
        <v>5.1999999999999998E-2</v>
      </c>
      <c r="I1477" s="32">
        <v>24.08</v>
      </c>
      <c r="J1477" s="32">
        <v>1.25</v>
      </c>
    </row>
    <row r="1478" spans="1:10" ht="27" customHeight="1">
      <c r="A1478" s="21" t="s">
        <v>45</v>
      </c>
      <c r="B1478" s="22" t="s">
        <v>1395</v>
      </c>
      <c r="C1478" s="21" t="s">
        <v>26</v>
      </c>
      <c r="D1478" s="21" t="s">
        <v>1396</v>
      </c>
      <c r="E1478" s="257" t="s">
        <v>46</v>
      </c>
      <c r="F1478" s="257"/>
      <c r="G1478" s="23" t="s">
        <v>30</v>
      </c>
      <c r="H1478" s="24">
        <v>1.19</v>
      </c>
      <c r="I1478" s="25">
        <v>5.46</v>
      </c>
      <c r="J1478" s="25">
        <v>6.49</v>
      </c>
    </row>
    <row r="1479" spans="1:10" ht="21" customHeight="1">
      <c r="A1479" s="21" t="s">
        <v>45</v>
      </c>
      <c r="B1479" s="22" t="s">
        <v>84</v>
      </c>
      <c r="C1479" s="21" t="s">
        <v>26</v>
      </c>
      <c r="D1479" s="21" t="s">
        <v>85</v>
      </c>
      <c r="E1479" s="257" t="s">
        <v>46</v>
      </c>
      <c r="F1479" s="257"/>
      <c r="G1479" s="23" t="s">
        <v>31</v>
      </c>
      <c r="H1479" s="24">
        <v>8.9999999999999993E-3</v>
      </c>
      <c r="I1479" s="25">
        <v>7.39</v>
      </c>
      <c r="J1479" s="25">
        <v>0.06</v>
      </c>
    </row>
    <row r="1480" spans="1:10" ht="27.6">
      <c r="A1480" s="26"/>
      <c r="B1480" s="26"/>
      <c r="C1480" s="26"/>
      <c r="D1480" s="26"/>
      <c r="E1480" s="26" t="s">
        <v>47</v>
      </c>
      <c r="F1480" s="27">
        <v>1.52</v>
      </c>
      <c r="G1480" s="26" t="s">
        <v>48</v>
      </c>
      <c r="H1480" s="27">
        <v>0</v>
      </c>
      <c r="I1480" s="26" t="s">
        <v>49</v>
      </c>
      <c r="J1480" s="27">
        <v>1.52</v>
      </c>
    </row>
    <row r="1481" spans="1:10" ht="15" customHeight="1" thickBot="1">
      <c r="A1481" s="55"/>
      <c r="B1481" s="55"/>
      <c r="C1481" s="55"/>
      <c r="D1481" s="55"/>
      <c r="E1481" s="55" t="s">
        <v>50</v>
      </c>
      <c r="F1481" s="54">
        <v>2.54</v>
      </c>
      <c r="G1481" s="55"/>
      <c r="H1481" s="255" t="s">
        <v>51</v>
      </c>
      <c r="I1481" s="255"/>
      <c r="J1481" s="54">
        <v>11.370000000000001</v>
      </c>
    </row>
    <row r="1482" spans="1:10" ht="18" customHeight="1" thickTop="1">
      <c r="A1482" s="40" t="s">
        <v>1397</v>
      </c>
      <c r="B1482" s="41" t="s">
        <v>16</v>
      </c>
      <c r="C1482" s="40" t="s">
        <v>17</v>
      </c>
      <c r="D1482" s="40" t="s">
        <v>6</v>
      </c>
      <c r="E1482" s="253" t="s">
        <v>42</v>
      </c>
      <c r="F1482" s="253"/>
      <c r="G1482" s="42" t="s">
        <v>18</v>
      </c>
      <c r="H1482" s="41" t="s">
        <v>19</v>
      </c>
      <c r="I1482" s="41" t="s">
        <v>20</v>
      </c>
      <c r="J1482" s="41" t="s">
        <v>7</v>
      </c>
    </row>
    <row r="1483" spans="1:10" ht="40.5" customHeight="1">
      <c r="A1483" s="69" t="s">
        <v>43</v>
      </c>
      <c r="B1483" s="70" t="s">
        <v>661</v>
      </c>
      <c r="C1483" s="69" t="s">
        <v>26</v>
      </c>
      <c r="D1483" s="69" t="s">
        <v>1398</v>
      </c>
      <c r="E1483" s="250" t="s">
        <v>79</v>
      </c>
      <c r="F1483" s="250"/>
      <c r="G1483" s="71" t="s">
        <v>30</v>
      </c>
      <c r="H1483" s="72">
        <v>1</v>
      </c>
      <c r="I1483" s="73">
        <v>15.85</v>
      </c>
      <c r="J1483" s="73">
        <v>15.85</v>
      </c>
    </row>
    <row r="1484" spans="1:10" ht="27" customHeight="1">
      <c r="A1484" s="28" t="s">
        <v>52</v>
      </c>
      <c r="B1484" s="29" t="s">
        <v>82</v>
      </c>
      <c r="C1484" s="28" t="s">
        <v>26</v>
      </c>
      <c r="D1484" s="28" t="s">
        <v>83</v>
      </c>
      <c r="E1484" s="254" t="s">
        <v>55</v>
      </c>
      <c r="F1484" s="254"/>
      <c r="G1484" s="30" t="s">
        <v>56</v>
      </c>
      <c r="H1484" s="31">
        <v>7.6999999999999999E-2</v>
      </c>
      <c r="I1484" s="32">
        <v>19.899999999999999</v>
      </c>
      <c r="J1484" s="32">
        <v>1.53</v>
      </c>
    </row>
    <row r="1485" spans="1:10" ht="27" customHeight="1">
      <c r="A1485" s="28" t="s">
        <v>52</v>
      </c>
      <c r="B1485" s="29" t="s">
        <v>80</v>
      </c>
      <c r="C1485" s="28" t="s">
        <v>26</v>
      </c>
      <c r="D1485" s="28" t="s">
        <v>81</v>
      </c>
      <c r="E1485" s="254" t="s">
        <v>55</v>
      </c>
      <c r="F1485" s="254"/>
      <c r="G1485" s="30" t="s">
        <v>56</v>
      </c>
      <c r="H1485" s="31">
        <v>7.6999999999999999E-2</v>
      </c>
      <c r="I1485" s="32">
        <v>24.08</v>
      </c>
      <c r="J1485" s="32">
        <v>1.85</v>
      </c>
    </row>
    <row r="1486" spans="1:10" ht="27" customHeight="1">
      <c r="A1486" s="21" t="s">
        <v>45</v>
      </c>
      <c r="B1486" s="22" t="s">
        <v>856</v>
      </c>
      <c r="C1486" s="21" t="s">
        <v>26</v>
      </c>
      <c r="D1486" s="21" t="s">
        <v>857</v>
      </c>
      <c r="E1486" s="257" t="s">
        <v>46</v>
      </c>
      <c r="F1486" s="257"/>
      <c r="G1486" s="23" t="s">
        <v>30</v>
      </c>
      <c r="H1486" s="24">
        <v>1.19</v>
      </c>
      <c r="I1486" s="25">
        <v>10.43</v>
      </c>
      <c r="J1486" s="25">
        <v>12.41</v>
      </c>
    </row>
    <row r="1487" spans="1:10" ht="21" customHeight="1">
      <c r="A1487" s="21" t="s">
        <v>45</v>
      </c>
      <c r="B1487" s="22" t="s">
        <v>84</v>
      </c>
      <c r="C1487" s="21" t="s">
        <v>26</v>
      </c>
      <c r="D1487" s="21" t="s">
        <v>85</v>
      </c>
      <c r="E1487" s="257" t="s">
        <v>46</v>
      </c>
      <c r="F1487" s="257"/>
      <c r="G1487" s="23" t="s">
        <v>31</v>
      </c>
      <c r="H1487" s="24">
        <v>8.9999999999999993E-3</v>
      </c>
      <c r="I1487" s="25">
        <v>7.39</v>
      </c>
      <c r="J1487" s="25">
        <v>0.06</v>
      </c>
    </row>
    <row r="1488" spans="1:10" ht="27.6">
      <c r="A1488" s="26"/>
      <c r="B1488" s="26"/>
      <c r="C1488" s="26"/>
      <c r="D1488" s="26"/>
      <c r="E1488" s="26" t="s">
        <v>47</v>
      </c>
      <c r="F1488" s="27">
        <v>2.2599999999999998</v>
      </c>
      <c r="G1488" s="26" t="s">
        <v>48</v>
      </c>
      <c r="H1488" s="27">
        <v>0</v>
      </c>
      <c r="I1488" s="26" t="s">
        <v>49</v>
      </c>
      <c r="J1488" s="27">
        <v>2.2599999999999998</v>
      </c>
    </row>
    <row r="1489" spans="1:10" ht="15" customHeight="1" thickBot="1">
      <c r="A1489" s="55"/>
      <c r="B1489" s="55"/>
      <c r="C1489" s="55"/>
      <c r="D1489" s="55"/>
      <c r="E1489" s="55" t="s">
        <v>50</v>
      </c>
      <c r="F1489" s="54">
        <v>4.5599999999999996</v>
      </c>
      <c r="G1489" s="55"/>
      <c r="H1489" s="255" t="s">
        <v>51</v>
      </c>
      <c r="I1489" s="255"/>
      <c r="J1489" s="54">
        <v>20.41</v>
      </c>
    </row>
    <row r="1490" spans="1:10" ht="18" customHeight="1" thickTop="1">
      <c r="A1490" s="40" t="s">
        <v>1399</v>
      </c>
      <c r="B1490" s="41" t="s">
        <v>16</v>
      </c>
      <c r="C1490" s="40" t="s">
        <v>17</v>
      </c>
      <c r="D1490" s="40" t="s">
        <v>6</v>
      </c>
      <c r="E1490" s="253" t="s">
        <v>42</v>
      </c>
      <c r="F1490" s="253"/>
      <c r="G1490" s="42" t="s">
        <v>18</v>
      </c>
      <c r="H1490" s="41" t="s">
        <v>19</v>
      </c>
      <c r="I1490" s="41" t="s">
        <v>20</v>
      </c>
      <c r="J1490" s="41" t="s">
        <v>7</v>
      </c>
    </row>
    <row r="1491" spans="1:10" ht="40.5" customHeight="1">
      <c r="A1491" s="69" t="s">
        <v>43</v>
      </c>
      <c r="B1491" s="70" t="s">
        <v>475</v>
      </c>
      <c r="C1491" s="69" t="s">
        <v>26</v>
      </c>
      <c r="D1491" s="69" t="s">
        <v>1400</v>
      </c>
      <c r="E1491" s="250" t="s">
        <v>79</v>
      </c>
      <c r="F1491" s="250"/>
      <c r="G1491" s="71" t="s">
        <v>30</v>
      </c>
      <c r="H1491" s="72">
        <v>1</v>
      </c>
      <c r="I1491" s="73">
        <v>15.930000000000001</v>
      </c>
      <c r="J1491" s="73">
        <v>15.93</v>
      </c>
    </row>
    <row r="1492" spans="1:10" ht="27" customHeight="1">
      <c r="A1492" s="28" t="s">
        <v>52</v>
      </c>
      <c r="B1492" s="29" t="s">
        <v>82</v>
      </c>
      <c r="C1492" s="28" t="s">
        <v>26</v>
      </c>
      <c r="D1492" s="28" t="s">
        <v>83</v>
      </c>
      <c r="E1492" s="254" t="s">
        <v>55</v>
      </c>
      <c r="F1492" s="254"/>
      <c r="G1492" s="30" t="s">
        <v>56</v>
      </c>
      <c r="H1492" s="31">
        <v>1.2999999999999999E-2</v>
      </c>
      <c r="I1492" s="32">
        <v>19.899999999999999</v>
      </c>
      <c r="J1492" s="32">
        <v>0.25</v>
      </c>
    </row>
    <row r="1493" spans="1:10" ht="27" customHeight="1">
      <c r="A1493" s="28" t="s">
        <v>52</v>
      </c>
      <c r="B1493" s="29" t="s">
        <v>80</v>
      </c>
      <c r="C1493" s="28" t="s">
        <v>26</v>
      </c>
      <c r="D1493" s="28" t="s">
        <v>81</v>
      </c>
      <c r="E1493" s="254" t="s">
        <v>55</v>
      </c>
      <c r="F1493" s="254"/>
      <c r="G1493" s="30" t="s">
        <v>56</v>
      </c>
      <c r="H1493" s="31">
        <v>1.2999999999999999E-2</v>
      </c>
      <c r="I1493" s="32">
        <v>24.08</v>
      </c>
      <c r="J1493" s="32">
        <v>0.31</v>
      </c>
    </row>
    <row r="1494" spans="1:10" ht="27" customHeight="1">
      <c r="A1494" s="21" t="s">
        <v>45</v>
      </c>
      <c r="B1494" s="22" t="s">
        <v>1401</v>
      </c>
      <c r="C1494" s="21" t="s">
        <v>26</v>
      </c>
      <c r="D1494" s="21" t="s">
        <v>1402</v>
      </c>
      <c r="E1494" s="257" t="s">
        <v>46</v>
      </c>
      <c r="F1494" s="257"/>
      <c r="G1494" s="23" t="s">
        <v>30</v>
      </c>
      <c r="H1494" s="24">
        <v>1.0269999999999999</v>
      </c>
      <c r="I1494" s="25">
        <v>14.9</v>
      </c>
      <c r="J1494" s="25">
        <v>15.3</v>
      </c>
    </row>
    <row r="1495" spans="1:10" ht="21" customHeight="1">
      <c r="A1495" s="21" t="s">
        <v>45</v>
      </c>
      <c r="B1495" s="22" t="s">
        <v>84</v>
      </c>
      <c r="C1495" s="21" t="s">
        <v>26</v>
      </c>
      <c r="D1495" s="21" t="s">
        <v>85</v>
      </c>
      <c r="E1495" s="257" t="s">
        <v>46</v>
      </c>
      <c r="F1495" s="257"/>
      <c r="G1495" s="23" t="s">
        <v>31</v>
      </c>
      <c r="H1495" s="24">
        <v>0.01</v>
      </c>
      <c r="I1495" s="25">
        <v>7.39</v>
      </c>
      <c r="J1495" s="25">
        <v>7.0000000000000007E-2</v>
      </c>
    </row>
    <row r="1496" spans="1:10" ht="27.6">
      <c r="A1496" s="26"/>
      <c r="B1496" s="26"/>
      <c r="C1496" s="26"/>
      <c r="D1496" s="26"/>
      <c r="E1496" s="26" t="s">
        <v>47</v>
      </c>
      <c r="F1496" s="27">
        <v>0.37</v>
      </c>
      <c r="G1496" s="26" t="s">
        <v>48</v>
      </c>
      <c r="H1496" s="27">
        <v>0</v>
      </c>
      <c r="I1496" s="26" t="s">
        <v>49</v>
      </c>
      <c r="J1496" s="27">
        <v>0.37</v>
      </c>
    </row>
    <row r="1497" spans="1:10" ht="15" customHeight="1" thickBot="1">
      <c r="A1497" s="55"/>
      <c r="B1497" s="55"/>
      <c r="C1497" s="55"/>
      <c r="D1497" s="55"/>
      <c r="E1497" s="55" t="s">
        <v>50</v>
      </c>
      <c r="F1497" s="54">
        <v>4.59</v>
      </c>
      <c r="G1497" s="55"/>
      <c r="H1497" s="255" t="s">
        <v>51</v>
      </c>
      <c r="I1497" s="255"/>
      <c r="J1497" s="54">
        <v>20.52</v>
      </c>
    </row>
    <row r="1498" spans="1:10" ht="18" customHeight="1" thickTop="1">
      <c r="A1498" s="40" t="s">
        <v>1403</v>
      </c>
      <c r="B1498" s="41" t="s">
        <v>16</v>
      </c>
      <c r="C1498" s="40" t="s">
        <v>17</v>
      </c>
      <c r="D1498" s="40" t="s">
        <v>6</v>
      </c>
      <c r="E1498" s="253" t="s">
        <v>42</v>
      </c>
      <c r="F1498" s="253"/>
      <c r="G1498" s="42" t="s">
        <v>18</v>
      </c>
      <c r="H1498" s="41" t="s">
        <v>19</v>
      </c>
      <c r="I1498" s="41" t="s">
        <v>20</v>
      </c>
      <c r="J1498" s="41" t="s">
        <v>7</v>
      </c>
    </row>
    <row r="1499" spans="1:10" ht="40.5" customHeight="1">
      <c r="A1499" s="69" t="s">
        <v>43</v>
      </c>
      <c r="B1499" s="70" t="s">
        <v>1404</v>
      </c>
      <c r="C1499" s="69" t="s">
        <v>26</v>
      </c>
      <c r="D1499" s="69" t="s">
        <v>1405</v>
      </c>
      <c r="E1499" s="250" t="s">
        <v>79</v>
      </c>
      <c r="F1499" s="250"/>
      <c r="G1499" s="71" t="s">
        <v>30</v>
      </c>
      <c r="H1499" s="72">
        <v>1</v>
      </c>
      <c r="I1499" s="73">
        <v>26.57</v>
      </c>
      <c r="J1499" s="73">
        <v>26.57</v>
      </c>
    </row>
    <row r="1500" spans="1:10" ht="27" customHeight="1">
      <c r="A1500" s="28" t="s">
        <v>52</v>
      </c>
      <c r="B1500" s="29" t="s">
        <v>82</v>
      </c>
      <c r="C1500" s="28" t="s">
        <v>26</v>
      </c>
      <c r="D1500" s="28" t="s">
        <v>83</v>
      </c>
      <c r="E1500" s="254" t="s">
        <v>55</v>
      </c>
      <c r="F1500" s="254"/>
      <c r="G1500" s="30" t="s">
        <v>56</v>
      </c>
      <c r="H1500" s="31">
        <v>6.4000000000000001E-2</v>
      </c>
      <c r="I1500" s="32">
        <v>19.899999999999999</v>
      </c>
      <c r="J1500" s="32">
        <v>1.27</v>
      </c>
    </row>
    <row r="1501" spans="1:10" ht="27" customHeight="1">
      <c r="A1501" s="28" t="s">
        <v>52</v>
      </c>
      <c r="B1501" s="29" t="s">
        <v>80</v>
      </c>
      <c r="C1501" s="28" t="s">
        <v>26</v>
      </c>
      <c r="D1501" s="28" t="s">
        <v>81</v>
      </c>
      <c r="E1501" s="254" t="s">
        <v>55</v>
      </c>
      <c r="F1501" s="254"/>
      <c r="G1501" s="30" t="s">
        <v>56</v>
      </c>
      <c r="H1501" s="31">
        <v>6.4000000000000001E-2</v>
      </c>
      <c r="I1501" s="32">
        <v>24.08</v>
      </c>
      <c r="J1501" s="32">
        <v>1.54</v>
      </c>
    </row>
    <row r="1502" spans="1:10" ht="21" customHeight="1">
      <c r="A1502" s="21" t="s">
        <v>45</v>
      </c>
      <c r="B1502" s="22" t="s">
        <v>84</v>
      </c>
      <c r="C1502" s="21" t="s">
        <v>26</v>
      </c>
      <c r="D1502" s="21" t="s">
        <v>85</v>
      </c>
      <c r="E1502" s="257" t="s">
        <v>46</v>
      </c>
      <c r="F1502" s="257"/>
      <c r="G1502" s="23" t="s">
        <v>31</v>
      </c>
      <c r="H1502" s="24">
        <v>8.9999999999999993E-3</v>
      </c>
      <c r="I1502" s="25">
        <v>7.39</v>
      </c>
      <c r="J1502" s="25">
        <v>0.06</v>
      </c>
    </row>
    <row r="1503" spans="1:10" ht="27" customHeight="1">
      <c r="A1503" s="21" t="s">
        <v>45</v>
      </c>
      <c r="B1503" s="22" t="s">
        <v>1406</v>
      </c>
      <c r="C1503" s="21" t="s">
        <v>26</v>
      </c>
      <c r="D1503" s="21" t="s">
        <v>1407</v>
      </c>
      <c r="E1503" s="257" t="s">
        <v>46</v>
      </c>
      <c r="F1503" s="257"/>
      <c r="G1503" s="23" t="s">
        <v>30</v>
      </c>
      <c r="H1503" s="24">
        <v>1.0149999999999999</v>
      </c>
      <c r="I1503" s="25">
        <v>23.35</v>
      </c>
      <c r="J1503" s="25">
        <v>23.7</v>
      </c>
    </row>
    <row r="1504" spans="1:10" ht="27.6">
      <c r="A1504" s="26"/>
      <c r="B1504" s="26"/>
      <c r="C1504" s="26"/>
      <c r="D1504" s="26"/>
      <c r="E1504" s="26" t="s">
        <v>47</v>
      </c>
      <c r="F1504" s="27">
        <v>1.87</v>
      </c>
      <c r="G1504" s="26" t="s">
        <v>48</v>
      </c>
      <c r="H1504" s="27">
        <v>0</v>
      </c>
      <c r="I1504" s="26" t="s">
        <v>49</v>
      </c>
      <c r="J1504" s="27">
        <v>1.87</v>
      </c>
    </row>
    <row r="1505" spans="1:10" ht="15" customHeight="1" thickBot="1">
      <c r="A1505" s="55"/>
      <c r="B1505" s="55"/>
      <c r="C1505" s="55"/>
      <c r="D1505" s="55"/>
      <c r="E1505" s="55" t="s">
        <v>50</v>
      </c>
      <c r="F1505" s="54">
        <v>7.65</v>
      </c>
      <c r="G1505" s="55"/>
      <c r="H1505" s="255" t="s">
        <v>51</v>
      </c>
      <c r="I1505" s="255"/>
      <c r="J1505" s="54">
        <v>34.22</v>
      </c>
    </row>
    <row r="1506" spans="1:10" ht="18" customHeight="1" thickTop="1">
      <c r="A1506" s="40" t="s">
        <v>1408</v>
      </c>
      <c r="B1506" s="41" t="s">
        <v>16</v>
      </c>
      <c r="C1506" s="40" t="s">
        <v>17</v>
      </c>
      <c r="D1506" s="40" t="s">
        <v>6</v>
      </c>
      <c r="E1506" s="253" t="s">
        <v>42</v>
      </c>
      <c r="F1506" s="253"/>
      <c r="G1506" s="42" t="s">
        <v>18</v>
      </c>
      <c r="H1506" s="41" t="s">
        <v>19</v>
      </c>
      <c r="I1506" s="41" t="s">
        <v>20</v>
      </c>
      <c r="J1506" s="41" t="s">
        <v>7</v>
      </c>
    </row>
    <row r="1507" spans="1:10" ht="40.5" customHeight="1">
      <c r="A1507" s="69" t="s">
        <v>43</v>
      </c>
      <c r="B1507" s="70" t="s">
        <v>1409</v>
      </c>
      <c r="C1507" s="69" t="s">
        <v>26</v>
      </c>
      <c r="D1507" s="69" t="s">
        <v>1410</v>
      </c>
      <c r="E1507" s="250" t="s">
        <v>79</v>
      </c>
      <c r="F1507" s="250"/>
      <c r="G1507" s="71" t="s">
        <v>30</v>
      </c>
      <c r="H1507" s="72">
        <v>1</v>
      </c>
      <c r="I1507" s="73">
        <v>37.799999999999997</v>
      </c>
      <c r="J1507" s="73">
        <v>37.799999999999997</v>
      </c>
    </row>
    <row r="1508" spans="1:10" ht="27" customHeight="1">
      <c r="A1508" s="28" t="s">
        <v>52</v>
      </c>
      <c r="B1508" s="29" t="s">
        <v>82</v>
      </c>
      <c r="C1508" s="28" t="s">
        <v>26</v>
      </c>
      <c r="D1508" s="28" t="s">
        <v>83</v>
      </c>
      <c r="E1508" s="254" t="s">
        <v>55</v>
      </c>
      <c r="F1508" s="254"/>
      <c r="G1508" s="30" t="s">
        <v>56</v>
      </c>
      <c r="H1508" s="31">
        <v>7.2999999999999995E-2</v>
      </c>
      <c r="I1508" s="32">
        <v>19.899999999999999</v>
      </c>
      <c r="J1508" s="32">
        <v>1.45</v>
      </c>
    </row>
    <row r="1509" spans="1:10" ht="27" customHeight="1">
      <c r="A1509" s="28" t="s">
        <v>52</v>
      </c>
      <c r="B1509" s="29" t="s">
        <v>80</v>
      </c>
      <c r="C1509" s="28" t="s">
        <v>26</v>
      </c>
      <c r="D1509" s="28" t="s">
        <v>81</v>
      </c>
      <c r="E1509" s="254" t="s">
        <v>55</v>
      </c>
      <c r="F1509" s="254"/>
      <c r="G1509" s="30" t="s">
        <v>56</v>
      </c>
      <c r="H1509" s="31">
        <v>7.2999999999999995E-2</v>
      </c>
      <c r="I1509" s="32">
        <v>24.08</v>
      </c>
      <c r="J1509" s="32">
        <v>1.75</v>
      </c>
    </row>
    <row r="1510" spans="1:10" ht="21" customHeight="1">
      <c r="A1510" s="21" t="s">
        <v>45</v>
      </c>
      <c r="B1510" s="22" t="s">
        <v>84</v>
      </c>
      <c r="C1510" s="21" t="s">
        <v>26</v>
      </c>
      <c r="D1510" s="21" t="s">
        <v>85</v>
      </c>
      <c r="E1510" s="257" t="s">
        <v>46</v>
      </c>
      <c r="F1510" s="257"/>
      <c r="G1510" s="23" t="s">
        <v>31</v>
      </c>
      <c r="H1510" s="24">
        <v>8.9999999999999993E-3</v>
      </c>
      <c r="I1510" s="25">
        <v>7.39</v>
      </c>
      <c r="J1510" s="25">
        <v>0.06</v>
      </c>
    </row>
    <row r="1511" spans="1:10" ht="27" customHeight="1">
      <c r="A1511" s="21" t="s">
        <v>45</v>
      </c>
      <c r="B1511" s="22" t="s">
        <v>1411</v>
      </c>
      <c r="C1511" s="21" t="s">
        <v>26</v>
      </c>
      <c r="D1511" s="21" t="s">
        <v>1412</v>
      </c>
      <c r="E1511" s="257" t="s">
        <v>46</v>
      </c>
      <c r="F1511" s="257"/>
      <c r="G1511" s="23" t="s">
        <v>30</v>
      </c>
      <c r="H1511" s="24">
        <v>1.0149999999999999</v>
      </c>
      <c r="I1511" s="25">
        <v>34.03</v>
      </c>
      <c r="J1511" s="25">
        <v>34.54</v>
      </c>
    </row>
    <row r="1512" spans="1:10" ht="27.6">
      <c r="A1512" s="26"/>
      <c r="B1512" s="26"/>
      <c r="C1512" s="26"/>
      <c r="D1512" s="26"/>
      <c r="E1512" s="26" t="s">
        <v>47</v>
      </c>
      <c r="F1512" s="27">
        <v>2.13</v>
      </c>
      <c r="G1512" s="26" t="s">
        <v>48</v>
      </c>
      <c r="H1512" s="27">
        <v>0</v>
      </c>
      <c r="I1512" s="26" t="s">
        <v>49</v>
      </c>
      <c r="J1512" s="27">
        <v>2.13</v>
      </c>
    </row>
    <row r="1513" spans="1:10" ht="15" customHeight="1" thickBot="1">
      <c r="A1513" s="55"/>
      <c r="B1513" s="55"/>
      <c r="C1513" s="55"/>
      <c r="D1513" s="55"/>
      <c r="E1513" s="55" t="s">
        <v>50</v>
      </c>
      <c r="F1513" s="54">
        <v>10.89</v>
      </c>
      <c r="G1513" s="55"/>
      <c r="H1513" s="255" t="s">
        <v>51</v>
      </c>
      <c r="I1513" s="255"/>
      <c r="J1513" s="54">
        <v>48.69</v>
      </c>
    </row>
    <row r="1514" spans="1:10" ht="18" customHeight="1" thickTop="1">
      <c r="A1514" s="40" t="s">
        <v>1413</v>
      </c>
      <c r="B1514" s="41" t="s">
        <v>16</v>
      </c>
      <c r="C1514" s="40" t="s">
        <v>17</v>
      </c>
      <c r="D1514" s="40" t="s">
        <v>6</v>
      </c>
      <c r="E1514" s="253" t="s">
        <v>42</v>
      </c>
      <c r="F1514" s="253"/>
      <c r="G1514" s="42" t="s">
        <v>18</v>
      </c>
      <c r="H1514" s="41" t="s">
        <v>19</v>
      </c>
      <c r="I1514" s="41" t="s">
        <v>20</v>
      </c>
      <c r="J1514" s="41" t="s">
        <v>7</v>
      </c>
    </row>
    <row r="1515" spans="1:10" ht="40.5" customHeight="1">
      <c r="A1515" s="69" t="s">
        <v>43</v>
      </c>
      <c r="B1515" s="70" t="s">
        <v>1414</v>
      </c>
      <c r="C1515" s="69" t="s">
        <v>26</v>
      </c>
      <c r="D1515" s="69" t="s">
        <v>1415</v>
      </c>
      <c r="E1515" s="250" t="s">
        <v>79</v>
      </c>
      <c r="F1515" s="250"/>
      <c r="G1515" s="71" t="s">
        <v>30</v>
      </c>
      <c r="H1515" s="72">
        <v>1</v>
      </c>
      <c r="I1515" s="73">
        <v>75.58</v>
      </c>
      <c r="J1515" s="73">
        <v>75.58</v>
      </c>
    </row>
    <row r="1516" spans="1:10" ht="27" customHeight="1">
      <c r="A1516" s="28" t="s">
        <v>52</v>
      </c>
      <c r="B1516" s="29" t="s">
        <v>82</v>
      </c>
      <c r="C1516" s="28" t="s">
        <v>26</v>
      </c>
      <c r="D1516" s="28" t="s">
        <v>83</v>
      </c>
      <c r="E1516" s="254" t="s">
        <v>55</v>
      </c>
      <c r="F1516" s="254"/>
      <c r="G1516" s="30" t="s">
        <v>56</v>
      </c>
      <c r="H1516" s="31">
        <v>0.105</v>
      </c>
      <c r="I1516" s="32">
        <v>19.899999999999999</v>
      </c>
      <c r="J1516" s="32">
        <v>2.08</v>
      </c>
    </row>
    <row r="1517" spans="1:10" ht="27" customHeight="1">
      <c r="A1517" s="28" t="s">
        <v>52</v>
      </c>
      <c r="B1517" s="29" t="s">
        <v>80</v>
      </c>
      <c r="C1517" s="28" t="s">
        <v>26</v>
      </c>
      <c r="D1517" s="28" t="s">
        <v>81</v>
      </c>
      <c r="E1517" s="254" t="s">
        <v>55</v>
      </c>
      <c r="F1517" s="254"/>
      <c r="G1517" s="30" t="s">
        <v>56</v>
      </c>
      <c r="H1517" s="31">
        <v>0.105</v>
      </c>
      <c r="I1517" s="32">
        <v>24.08</v>
      </c>
      <c r="J1517" s="32">
        <v>2.52</v>
      </c>
    </row>
    <row r="1518" spans="1:10" ht="21" customHeight="1">
      <c r="A1518" s="21" t="s">
        <v>45</v>
      </c>
      <c r="B1518" s="22" t="s">
        <v>84</v>
      </c>
      <c r="C1518" s="21" t="s">
        <v>26</v>
      </c>
      <c r="D1518" s="21" t="s">
        <v>85</v>
      </c>
      <c r="E1518" s="257" t="s">
        <v>46</v>
      </c>
      <c r="F1518" s="257"/>
      <c r="G1518" s="23" t="s">
        <v>31</v>
      </c>
      <c r="H1518" s="24">
        <v>8.9999999999999993E-3</v>
      </c>
      <c r="I1518" s="25">
        <v>7.39</v>
      </c>
      <c r="J1518" s="25">
        <v>0.06</v>
      </c>
    </row>
    <row r="1519" spans="1:10" ht="27" customHeight="1">
      <c r="A1519" s="21" t="s">
        <v>45</v>
      </c>
      <c r="B1519" s="22" t="s">
        <v>1416</v>
      </c>
      <c r="C1519" s="21" t="s">
        <v>26</v>
      </c>
      <c r="D1519" s="21" t="s">
        <v>1417</v>
      </c>
      <c r="E1519" s="257" t="s">
        <v>46</v>
      </c>
      <c r="F1519" s="257"/>
      <c r="G1519" s="23" t="s">
        <v>30</v>
      </c>
      <c r="H1519" s="24">
        <v>1.0149999999999999</v>
      </c>
      <c r="I1519" s="25">
        <v>69.88</v>
      </c>
      <c r="J1519" s="25">
        <v>70.92</v>
      </c>
    </row>
    <row r="1520" spans="1:10" ht="27.6">
      <c r="A1520" s="26"/>
      <c r="B1520" s="26"/>
      <c r="C1520" s="26"/>
      <c r="D1520" s="26"/>
      <c r="E1520" s="26" t="s">
        <v>47</v>
      </c>
      <c r="F1520" s="27">
        <v>3.08</v>
      </c>
      <c r="G1520" s="26" t="s">
        <v>48</v>
      </c>
      <c r="H1520" s="27">
        <v>0</v>
      </c>
      <c r="I1520" s="26" t="s">
        <v>49</v>
      </c>
      <c r="J1520" s="27">
        <v>3.08</v>
      </c>
    </row>
    <row r="1521" spans="1:10" ht="15" customHeight="1" thickBot="1">
      <c r="A1521" s="55"/>
      <c r="B1521" s="55"/>
      <c r="C1521" s="55"/>
      <c r="D1521" s="55"/>
      <c r="E1521" s="55" t="s">
        <v>50</v>
      </c>
      <c r="F1521" s="54">
        <v>21.78</v>
      </c>
      <c r="G1521" s="55"/>
      <c r="H1521" s="255" t="s">
        <v>51</v>
      </c>
      <c r="I1521" s="255"/>
      <c r="J1521" s="54">
        <v>97.36</v>
      </c>
    </row>
    <row r="1522" spans="1:10" ht="18" customHeight="1" thickTop="1">
      <c r="A1522" s="40" t="s">
        <v>1418</v>
      </c>
      <c r="B1522" s="41" t="s">
        <v>16</v>
      </c>
      <c r="C1522" s="40" t="s">
        <v>17</v>
      </c>
      <c r="D1522" s="40" t="s">
        <v>6</v>
      </c>
      <c r="E1522" s="253" t="s">
        <v>42</v>
      </c>
      <c r="F1522" s="253"/>
      <c r="G1522" s="42" t="s">
        <v>18</v>
      </c>
      <c r="H1522" s="41" t="s">
        <v>19</v>
      </c>
      <c r="I1522" s="41" t="s">
        <v>20</v>
      </c>
      <c r="J1522" s="41" t="s">
        <v>7</v>
      </c>
    </row>
    <row r="1523" spans="1:10" ht="40.5" customHeight="1">
      <c r="A1523" s="69" t="s">
        <v>43</v>
      </c>
      <c r="B1523" s="70" t="s">
        <v>1419</v>
      </c>
      <c r="C1523" s="69" t="s">
        <v>26</v>
      </c>
      <c r="D1523" s="69" t="s">
        <v>1420</v>
      </c>
      <c r="E1523" s="250" t="s">
        <v>79</v>
      </c>
      <c r="F1523" s="250"/>
      <c r="G1523" s="71" t="s">
        <v>30</v>
      </c>
      <c r="H1523" s="72">
        <v>1</v>
      </c>
      <c r="I1523" s="73">
        <v>99.669999999999987</v>
      </c>
      <c r="J1523" s="73">
        <v>99.67</v>
      </c>
    </row>
    <row r="1524" spans="1:10" ht="27" customHeight="1">
      <c r="A1524" s="28" t="s">
        <v>52</v>
      </c>
      <c r="B1524" s="29" t="s">
        <v>82</v>
      </c>
      <c r="C1524" s="28" t="s">
        <v>26</v>
      </c>
      <c r="D1524" s="28" t="s">
        <v>83</v>
      </c>
      <c r="E1524" s="254" t="s">
        <v>55</v>
      </c>
      <c r="F1524" s="254"/>
      <c r="G1524" s="30" t="s">
        <v>56</v>
      </c>
      <c r="H1524" s="31">
        <v>0.128</v>
      </c>
      <c r="I1524" s="32">
        <v>19.899999999999999</v>
      </c>
      <c r="J1524" s="32">
        <v>2.54</v>
      </c>
    </row>
    <row r="1525" spans="1:10" ht="27" customHeight="1">
      <c r="A1525" s="28" t="s">
        <v>52</v>
      </c>
      <c r="B1525" s="29" t="s">
        <v>80</v>
      </c>
      <c r="C1525" s="28" t="s">
        <v>26</v>
      </c>
      <c r="D1525" s="28" t="s">
        <v>81</v>
      </c>
      <c r="E1525" s="254" t="s">
        <v>55</v>
      </c>
      <c r="F1525" s="254"/>
      <c r="G1525" s="30" t="s">
        <v>56</v>
      </c>
      <c r="H1525" s="31">
        <v>0.128</v>
      </c>
      <c r="I1525" s="32">
        <v>24.08</v>
      </c>
      <c r="J1525" s="32">
        <v>3.08</v>
      </c>
    </row>
    <row r="1526" spans="1:10" ht="21" customHeight="1">
      <c r="A1526" s="21" t="s">
        <v>45</v>
      </c>
      <c r="B1526" s="22" t="s">
        <v>84</v>
      </c>
      <c r="C1526" s="21" t="s">
        <v>26</v>
      </c>
      <c r="D1526" s="21" t="s">
        <v>85</v>
      </c>
      <c r="E1526" s="257" t="s">
        <v>46</v>
      </c>
      <c r="F1526" s="257"/>
      <c r="G1526" s="23" t="s">
        <v>31</v>
      </c>
      <c r="H1526" s="24">
        <v>8.9999999999999993E-3</v>
      </c>
      <c r="I1526" s="25">
        <v>7.39</v>
      </c>
      <c r="J1526" s="25">
        <v>0.06</v>
      </c>
    </row>
    <row r="1527" spans="1:10" ht="27" customHeight="1">
      <c r="A1527" s="21" t="s">
        <v>45</v>
      </c>
      <c r="B1527" s="22" t="s">
        <v>1421</v>
      </c>
      <c r="C1527" s="21" t="s">
        <v>26</v>
      </c>
      <c r="D1527" s="21" t="s">
        <v>1422</v>
      </c>
      <c r="E1527" s="257" t="s">
        <v>46</v>
      </c>
      <c r="F1527" s="257"/>
      <c r="G1527" s="23" t="s">
        <v>30</v>
      </c>
      <c r="H1527" s="24">
        <v>1.0149999999999999</v>
      </c>
      <c r="I1527" s="25">
        <v>92.61</v>
      </c>
      <c r="J1527" s="25">
        <v>93.99</v>
      </c>
    </row>
    <row r="1528" spans="1:10" ht="27.6">
      <c r="A1528" s="26"/>
      <c r="B1528" s="26"/>
      <c r="C1528" s="26"/>
      <c r="D1528" s="26"/>
      <c r="E1528" s="26" t="s">
        <v>47</v>
      </c>
      <c r="F1528" s="27">
        <v>3.76</v>
      </c>
      <c r="G1528" s="26" t="s">
        <v>48</v>
      </c>
      <c r="H1528" s="27">
        <v>0</v>
      </c>
      <c r="I1528" s="26" t="s">
        <v>49</v>
      </c>
      <c r="J1528" s="27">
        <v>3.76</v>
      </c>
    </row>
    <row r="1529" spans="1:10" ht="15" customHeight="1" thickBot="1">
      <c r="A1529" s="55"/>
      <c r="B1529" s="55"/>
      <c r="C1529" s="55"/>
      <c r="D1529" s="55"/>
      <c r="E1529" s="55" t="s">
        <v>50</v>
      </c>
      <c r="F1529" s="54">
        <v>28.72</v>
      </c>
      <c r="G1529" s="55"/>
      <c r="H1529" s="255" t="s">
        <v>51</v>
      </c>
      <c r="I1529" s="255"/>
      <c r="J1529" s="54">
        <v>128.38999999999999</v>
      </c>
    </row>
    <row r="1530" spans="1:10" ht="18" customHeight="1" thickTop="1">
      <c r="A1530" s="40" t="s">
        <v>1423</v>
      </c>
      <c r="B1530" s="41" t="s">
        <v>16</v>
      </c>
      <c r="C1530" s="40" t="s">
        <v>17</v>
      </c>
      <c r="D1530" s="40" t="s">
        <v>6</v>
      </c>
      <c r="E1530" s="253" t="s">
        <v>42</v>
      </c>
      <c r="F1530" s="253"/>
      <c r="G1530" s="42" t="s">
        <v>18</v>
      </c>
      <c r="H1530" s="41" t="s">
        <v>19</v>
      </c>
      <c r="I1530" s="41" t="s">
        <v>20</v>
      </c>
      <c r="J1530" s="41" t="s">
        <v>7</v>
      </c>
    </row>
    <row r="1531" spans="1:10" ht="40.5" customHeight="1">
      <c r="A1531" s="69" t="s">
        <v>43</v>
      </c>
      <c r="B1531" s="70" t="s">
        <v>1424</v>
      </c>
      <c r="C1531" s="69" t="s">
        <v>26</v>
      </c>
      <c r="D1531" s="69" t="s">
        <v>1425</v>
      </c>
      <c r="E1531" s="250" t="s">
        <v>79</v>
      </c>
      <c r="F1531" s="250"/>
      <c r="G1531" s="71" t="s">
        <v>30</v>
      </c>
      <c r="H1531" s="72">
        <v>1</v>
      </c>
      <c r="I1531" s="73">
        <v>181.09</v>
      </c>
      <c r="J1531" s="73">
        <v>181.09</v>
      </c>
    </row>
    <row r="1532" spans="1:10" ht="27" customHeight="1">
      <c r="A1532" s="28" t="s">
        <v>52</v>
      </c>
      <c r="B1532" s="29" t="s">
        <v>82</v>
      </c>
      <c r="C1532" s="28" t="s">
        <v>26</v>
      </c>
      <c r="D1532" s="28" t="s">
        <v>83</v>
      </c>
      <c r="E1532" s="254" t="s">
        <v>55</v>
      </c>
      <c r="F1532" s="254"/>
      <c r="G1532" s="30" t="s">
        <v>56</v>
      </c>
      <c r="H1532" s="31">
        <v>0.21199999999999999</v>
      </c>
      <c r="I1532" s="32">
        <v>19.899999999999999</v>
      </c>
      <c r="J1532" s="32">
        <v>4.21</v>
      </c>
    </row>
    <row r="1533" spans="1:10" ht="27" customHeight="1">
      <c r="A1533" s="28" t="s">
        <v>52</v>
      </c>
      <c r="B1533" s="29" t="s">
        <v>80</v>
      </c>
      <c r="C1533" s="28" t="s">
        <v>26</v>
      </c>
      <c r="D1533" s="28" t="s">
        <v>81</v>
      </c>
      <c r="E1533" s="254" t="s">
        <v>55</v>
      </c>
      <c r="F1533" s="254"/>
      <c r="G1533" s="30" t="s">
        <v>56</v>
      </c>
      <c r="H1533" s="31">
        <v>0.21199999999999999</v>
      </c>
      <c r="I1533" s="32">
        <v>24.08</v>
      </c>
      <c r="J1533" s="32">
        <v>5.0999999999999996</v>
      </c>
    </row>
    <row r="1534" spans="1:10" ht="21" customHeight="1">
      <c r="A1534" s="21" t="s">
        <v>45</v>
      </c>
      <c r="B1534" s="22" t="s">
        <v>84</v>
      </c>
      <c r="C1534" s="21" t="s">
        <v>26</v>
      </c>
      <c r="D1534" s="21" t="s">
        <v>85</v>
      </c>
      <c r="E1534" s="257" t="s">
        <v>46</v>
      </c>
      <c r="F1534" s="257"/>
      <c r="G1534" s="23" t="s">
        <v>31</v>
      </c>
      <c r="H1534" s="24">
        <v>8.9999999999999993E-3</v>
      </c>
      <c r="I1534" s="25">
        <v>7.39</v>
      </c>
      <c r="J1534" s="25">
        <v>0.06</v>
      </c>
    </row>
    <row r="1535" spans="1:10" ht="27" customHeight="1">
      <c r="A1535" s="21" t="s">
        <v>45</v>
      </c>
      <c r="B1535" s="22" t="s">
        <v>1426</v>
      </c>
      <c r="C1535" s="21" t="s">
        <v>26</v>
      </c>
      <c r="D1535" s="21" t="s">
        <v>1427</v>
      </c>
      <c r="E1535" s="257" t="s">
        <v>46</v>
      </c>
      <c r="F1535" s="257"/>
      <c r="G1535" s="23" t="s">
        <v>30</v>
      </c>
      <c r="H1535" s="24">
        <v>1.0149999999999999</v>
      </c>
      <c r="I1535" s="25">
        <v>169.19</v>
      </c>
      <c r="J1535" s="25">
        <v>171.72</v>
      </c>
    </row>
    <row r="1536" spans="1:10" ht="27.6">
      <c r="A1536" s="26"/>
      <c r="B1536" s="26"/>
      <c r="C1536" s="26"/>
      <c r="D1536" s="26"/>
      <c r="E1536" s="26" t="s">
        <v>47</v>
      </c>
      <c r="F1536" s="27">
        <v>6.23</v>
      </c>
      <c r="G1536" s="26" t="s">
        <v>48</v>
      </c>
      <c r="H1536" s="27">
        <v>0</v>
      </c>
      <c r="I1536" s="26" t="s">
        <v>49</v>
      </c>
      <c r="J1536" s="27">
        <v>6.23</v>
      </c>
    </row>
    <row r="1537" spans="1:10" ht="15" customHeight="1" thickBot="1">
      <c r="A1537" s="55"/>
      <c r="B1537" s="55"/>
      <c r="C1537" s="55"/>
      <c r="D1537" s="55"/>
      <c r="E1537" s="55" t="s">
        <v>50</v>
      </c>
      <c r="F1537" s="54">
        <v>52.19</v>
      </c>
      <c r="G1537" s="55"/>
      <c r="H1537" s="255" t="s">
        <v>51</v>
      </c>
      <c r="I1537" s="255"/>
      <c r="J1537" s="54">
        <v>233.28</v>
      </c>
    </row>
    <row r="1538" spans="1:10" ht="18" customHeight="1" thickTop="1">
      <c r="A1538" s="40" t="s">
        <v>1428</v>
      </c>
      <c r="B1538" s="41" t="s">
        <v>16</v>
      </c>
      <c r="C1538" s="40" t="s">
        <v>17</v>
      </c>
      <c r="D1538" s="40" t="s">
        <v>6</v>
      </c>
      <c r="E1538" s="253" t="s">
        <v>42</v>
      </c>
      <c r="F1538" s="253"/>
      <c r="G1538" s="42" t="s">
        <v>18</v>
      </c>
      <c r="H1538" s="41" t="s">
        <v>19</v>
      </c>
      <c r="I1538" s="41" t="s">
        <v>20</v>
      </c>
      <c r="J1538" s="41" t="s">
        <v>7</v>
      </c>
    </row>
    <row r="1539" spans="1:10" ht="40.5" customHeight="1">
      <c r="A1539" s="69" t="s">
        <v>43</v>
      </c>
      <c r="B1539" s="70" t="s">
        <v>450</v>
      </c>
      <c r="C1539" s="69" t="s">
        <v>26</v>
      </c>
      <c r="D1539" s="69" t="s">
        <v>1429</v>
      </c>
      <c r="E1539" s="250" t="s">
        <v>79</v>
      </c>
      <c r="F1539" s="250"/>
      <c r="G1539" s="71" t="s">
        <v>31</v>
      </c>
      <c r="H1539" s="72">
        <v>1</v>
      </c>
      <c r="I1539" s="73">
        <v>25.560000000000002</v>
      </c>
      <c r="J1539" s="73">
        <v>25.56</v>
      </c>
    </row>
    <row r="1540" spans="1:10" ht="40.5" customHeight="1">
      <c r="A1540" s="28" t="s">
        <v>52</v>
      </c>
      <c r="B1540" s="29" t="s">
        <v>290</v>
      </c>
      <c r="C1540" s="28" t="s">
        <v>26</v>
      </c>
      <c r="D1540" s="28" t="s">
        <v>291</v>
      </c>
      <c r="E1540" s="254" t="s">
        <v>79</v>
      </c>
      <c r="F1540" s="254"/>
      <c r="G1540" s="30" t="s">
        <v>31</v>
      </c>
      <c r="H1540" s="31">
        <v>1</v>
      </c>
      <c r="I1540" s="32">
        <v>7.4</v>
      </c>
      <c r="J1540" s="32">
        <v>7.4</v>
      </c>
    </row>
    <row r="1541" spans="1:10" ht="40.5" customHeight="1">
      <c r="A1541" s="28" t="s">
        <v>52</v>
      </c>
      <c r="B1541" s="29" t="s">
        <v>1430</v>
      </c>
      <c r="C1541" s="28" t="s">
        <v>26</v>
      </c>
      <c r="D1541" s="28" t="s">
        <v>1431</v>
      </c>
      <c r="E1541" s="254" t="s">
        <v>79</v>
      </c>
      <c r="F1541" s="254"/>
      <c r="G1541" s="30" t="s">
        <v>31</v>
      </c>
      <c r="H1541" s="31">
        <v>1</v>
      </c>
      <c r="I1541" s="32">
        <v>18.16</v>
      </c>
      <c r="J1541" s="32">
        <v>18.16</v>
      </c>
    </row>
    <row r="1542" spans="1:10" ht="27.6">
      <c r="A1542" s="26"/>
      <c r="B1542" s="26"/>
      <c r="C1542" s="26"/>
      <c r="D1542" s="26"/>
      <c r="E1542" s="26" t="s">
        <v>47</v>
      </c>
      <c r="F1542" s="27">
        <v>8.99</v>
      </c>
      <c r="G1542" s="26" t="s">
        <v>48</v>
      </c>
      <c r="H1542" s="27">
        <v>0</v>
      </c>
      <c r="I1542" s="26" t="s">
        <v>49</v>
      </c>
      <c r="J1542" s="27">
        <v>8.99</v>
      </c>
    </row>
    <row r="1543" spans="1:10" ht="15" customHeight="1" thickBot="1">
      <c r="A1543" s="55"/>
      <c r="B1543" s="55"/>
      <c r="C1543" s="55"/>
      <c r="D1543" s="55"/>
      <c r="E1543" s="55" t="s">
        <v>50</v>
      </c>
      <c r="F1543" s="54">
        <v>7.36</v>
      </c>
      <c r="G1543" s="55"/>
      <c r="H1543" s="255" t="s">
        <v>51</v>
      </c>
      <c r="I1543" s="255"/>
      <c r="J1543" s="54">
        <v>32.92</v>
      </c>
    </row>
    <row r="1544" spans="1:10" ht="18" customHeight="1" thickTop="1">
      <c r="A1544" s="40" t="s">
        <v>1432</v>
      </c>
      <c r="B1544" s="41" t="s">
        <v>16</v>
      </c>
      <c r="C1544" s="40" t="s">
        <v>17</v>
      </c>
      <c r="D1544" s="40" t="s">
        <v>6</v>
      </c>
      <c r="E1544" s="253" t="s">
        <v>42</v>
      </c>
      <c r="F1544" s="253"/>
      <c r="G1544" s="42" t="s">
        <v>18</v>
      </c>
      <c r="H1544" s="41" t="s">
        <v>19</v>
      </c>
      <c r="I1544" s="41" t="s">
        <v>20</v>
      </c>
      <c r="J1544" s="41" t="s">
        <v>7</v>
      </c>
    </row>
    <row r="1545" spans="1:10" ht="40.5" customHeight="1">
      <c r="A1545" s="69" t="s">
        <v>43</v>
      </c>
      <c r="B1545" s="70" t="s">
        <v>1433</v>
      </c>
      <c r="C1545" s="69" t="s">
        <v>26</v>
      </c>
      <c r="D1545" s="69" t="s">
        <v>1434</v>
      </c>
      <c r="E1545" s="250" t="s">
        <v>79</v>
      </c>
      <c r="F1545" s="250"/>
      <c r="G1545" s="71" t="s">
        <v>31</v>
      </c>
      <c r="H1545" s="72">
        <v>1</v>
      </c>
      <c r="I1545" s="73">
        <v>27.740000000000002</v>
      </c>
      <c r="J1545" s="73">
        <v>27.74</v>
      </c>
    </row>
    <row r="1546" spans="1:10" ht="40.5" customHeight="1">
      <c r="A1546" s="28" t="s">
        <v>52</v>
      </c>
      <c r="B1546" s="29" t="s">
        <v>290</v>
      </c>
      <c r="C1546" s="28" t="s">
        <v>26</v>
      </c>
      <c r="D1546" s="28" t="s">
        <v>291</v>
      </c>
      <c r="E1546" s="254" t="s">
        <v>79</v>
      </c>
      <c r="F1546" s="254"/>
      <c r="G1546" s="30" t="s">
        <v>31</v>
      </c>
      <c r="H1546" s="31">
        <v>1</v>
      </c>
      <c r="I1546" s="32">
        <v>7.4</v>
      </c>
      <c r="J1546" s="32">
        <v>7.4</v>
      </c>
    </row>
    <row r="1547" spans="1:10" ht="40.5" customHeight="1">
      <c r="A1547" s="28" t="s">
        <v>52</v>
      </c>
      <c r="B1547" s="29" t="s">
        <v>1435</v>
      </c>
      <c r="C1547" s="28" t="s">
        <v>26</v>
      </c>
      <c r="D1547" s="28" t="s">
        <v>1436</v>
      </c>
      <c r="E1547" s="254" t="s">
        <v>79</v>
      </c>
      <c r="F1547" s="254"/>
      <c r="G1547" s="30" t="s">
        <v>31</v>
      </c>
      <c r="H1547" s="31">
        <v>1</v>
      </c>
      <c r="I1547" s="32">
        <v>20.34</v>
      </c>
      <c r="J1547" s="32">
        <v>20.34</v>
      </c>
    </row>
    <row r="1548" spans="1:10" ht="27.6">
      <c r="A1548" s="26"/>
      <c r="B1548" s="26"/>
      <c r="C1548" s="26"/>
      <c r="D1548" s="26"/>
      <c r="E1548" s="26" t="s">
        <v>47</v>
      </c>
      <c r="F1548" s="27">
        <v>8.99</v>
      </c>
      <c r="G1548" s="26" t="s">
        <v>48</v>
      </c>
      <c r="H1548" s="27">
        <v>0</v>
      </c>
      <c r="I1548" s="26" t="s">
        <v>49</v>
      </c>
      <c r="J1548" s="27">
        <v>8.99</v>
      </c>
    </row>
    <row r="1549" spans="1:10" ht="15" customHeight="1" thickBot="1">
      <c r="A1549" s="55"/>
      <c r="B1549" s="55"/>
      <c r="C1549" s="55"/>
      <c r="D1549" s="55"/>
      <c r="E1549" s="55" t="s">
        <v>50</v>
      </c>
      <c r="F1549" s="54">
        <v>7.99</v>
      </c>
      <c r="G1549" s="55"/>
      <c r="H1549" s="255" t="s">
        <v>51</v>
      </c>
      <c r="I1549" s="255"/>
      <c r="J1549" s="54">
        <v>35.729999999999997</v>
      </c>
    </row>
    <row r="1550" spans="1:10" ht="18" customHeight="1" thickTop="1">
      <c r="A1550" s="40" t="s">
        <v>1437</v>
      </c>
      <c r="B1550" s="41" t="s">
        <v>16</v>
      </c>
      <c r="C1550" s="40" t="s">
        <v>17</v>
      </c>
      <c r="D1550" s="40" t="s">
        <v>6</v>
      </c>
      <c r="E1550" s="253" t="s">
        <v>42</v>
      </c>
      <c r="F1550" s="253"/>
      <c r="G1550" s="42" t="s">
        <v>18</v>
      </c>
      <c r="H1550" s="41" t="s">
        <v>19</v>
      </c>
      <c r="I1550" s="41" t="s">
        <v>20</v>
      </c>
      <c r="J1550" s="41" t="s">
        <v>7</v>
      </c>
    </row>
    <row r="1551" spans="1:10" ht="40.5" customHeight="1">
      <c r="A1551" s="69" t="s">
        <v>43</v>
      </c>
      <c r="B1551" s="70" t="s">
        <v>568</v>
      </c>
      <c r="C1551" s="69" t="s">
        <v>26</v>
      </c>
      <c r="D1551" s="69" t="s">
        <v>1438</v>
      </c>
      <c r="E1551" s="250" t="s">
        <v>79</v>
      </c>
      <c r="F1551" s="250"/>
      <c r="G1551" s="71" t="s">
        <v>31</v>
      </c>
      <c r="H1551" s="72">
        <v>1</v>
      </c>
      <c r="I1551" s="73">
        <v>24.15</v>
      </c>
      <c r="J1551" s="73">
        <v>24.15</v>
      </c>
    </row>
    <row r="1552" spans="1:10" ht="40.5" customHeight="1">
      <c r="A1552" s="28" t="s">
        <v>52</v>
      </c>
      <c r="B1552" s="29" t="s">
        <v>290</v>
      </c>
      <c r="C1552" s="28" t="s">
        <v>26</v>
      </c>
      <c r="D1552" s="28" t="s">
        <v>291</v>
      </c>
      <c r="E1552" s="254" t="s">
        <v>79</v>
      </c>
      <c r="F1552" s="254"/>
      <c r="G1552" s="30" t="s">
        <v>31</v>
      </c>
      <c r="H1552" s="31">
        <v>1</v>
      </c>
      <c r="I1552" s="32">
        <v>7.4</v>
      </c>
      <c r="J1552" s="32">
        <v>7.4</v>
      </c>
    </row>
    <row r="1553" spans="1:10" ht="40.5" customHeight="1">
      <c r="A1553" s="28" t="s">
        <v>52</v>
      </c>
      <c r="B1553" s="29" t="s">
        <v>858</v>
      </c>
      <c r="C1553" s="28" t="s">
        <v>26</v>
      </c>
      <c r="D1553" s="28" t="s">
        <v>859</v>
      </c>
      <c r="E1553" s="254" t="s">
        <v>79</v>
      </c>
      <c r="F1553" s="254"/>
      <c r="G1553" s="30" t="s">
        <v>31</v>
      </c>
      <c r="H1553" s="31">
        <v>1</v>
      </c>
      <c r="I1553" s="32">
        <v>16.75</v>
      </c>
      <c r="J1553" s="32">
        <v>16.75</v>
      </c>
    </row>
    <row r="1554" spans="1:10" ht="27.6">
      <c r="A1554" s="26"/>
      <c r="B1554" s="26"/>
      <c r="C1554" s="26"/>
      <c r="D1554" s="26"/>
      <c r="E1554" s="26" t="s">
        <v>47</v>
      </c>
      <c r="F1554" s="27">
        <v>8.69</v>
      </c>
      <c r="G1554" s="26" t="s">
        <v>48</v>
      </c>
      <c r="H1554" s="27">
        <v>0</v>
      </c>
      <c r="I1554" s="26" t="s">
        <v>49</v>
      </c>
      <c r="J1554" s="27">
        <v>8.69</v>
      </c>
    </row>
    <row r="1555" spans="1:10" ht="15" customHeight="1" thickBot="1">
      <c r="A1555" s="55"/>
      <c r="B1555" s="55"/>
      <c r="C1555" s="55"/>
      <c r="D1555" s="55"/>
      <c r="E1555" s="55" t="s">
        <v>50</v>
      </c>
      <c r="F1555" s="54">
        <v>6.96</v>
      </c>
      <c r="G1555" s="55"/>
      <c r="H1555" s="255" t="s">
        <v>51</v>
      </c>
      <c r="I1555" s="255"/>
      <c r="J1555" s="54">
        <v>31.11</v>
      </c>
    </row>
    <row r="1556" spans="1:10" ht="18" customHeight="1" thickTop="1">
      <c r="A1556" s="40" t="s">
        <v>1439</v>
      </c>
      <c r="B1556" s="41" t="s">
        <v>16</v>
      </c>
      <c r="C1556" s="40" t="s">
        <v>17</v>
      </c>
      <c r="D1556" s="40" t="s">
        <v>6</v>
      </c>
      <c r="E1556" s="253" t="s">
        <v>42</v>
      </c>
      <c r="F1556" s="253"/>
      <c r="G1556" s="42" t="s">
        <v>18</v>
      </c>
      <c r="H1556" s="41" t="s">
        <v>19</v>
      </c>
      <c r="I1556" s="41" t="s">
        <v>20</v>
      </c>
      <c r="J1556" s="41" t="s">
        <v>7</v>
      </c>
    </row>
    <row r="1557" spans="1:10" ht="40.5" customHeight="1">
      <c r="A1557" s="69" t="s">
        <v>43</v>
      </c>
      <c r="B1557" s="70" t="s">
        <v>289</v>
      </c>
      <c r="C1557" s="69" t="s">
        <v>26</v>
      </c>
      <c r="D1557" s="69" t="s">
        <v>1440</v>
      </c>
      <c r="E1557" s="250" t="s">
        <v>79</v>
      </c>
      <c r="F1557" s="250"/>
      <c r="G1557" s="71" t="s">
        <v>31</v>
      </c>
      <c r="H1557" s="72">
        <v>1</v>
      </c>
      <c r="I1557" s="73">
        <v>38.29</v>
      </c>
      <c r="J1557" s="73">
        <v>38.29</v>
      </c>
    </row>
    <row r="1558" spans="1:10" ht="40.5" customHeight="1">
      <c r="A1558" s="28" t="s">
        <v>52</v>
      </c>
      <c r="B1558" s="29" t="s">
        <v>290</v>
      </c>
      <c r="C1558" s="28" t="s">
        <v>26</v>
      </c>
      <c r="D1558" s="28" t="s">
        <v>291</v>
      </c>
      <c r="E1558" s="254" t="s">
        <v>79</v>
      </c>
      <c r="F1558" s="254"/>
      <c r="G1558" s="30" t="s">
        <v>31</v>
      </c>
      <c r="H1558" s="31">
        <v>1</v>
      </c>
      <c r="I1558" s="32">
        <v>7.4</v>
      </c>
      <c r="J1558" s="32">
        <v>7.4</v>
      </c>
    </row>
    <row r="1559" spans="1:10" ht="40.5" customHeight="1">
      <c r="A1559" s="28" t="s">
        <v>52</v>
      </c>
      <c r="B1559" s="29" t="s">
        <v>1441</v>
      </c>
      <c r="C1559" s="28" t="s">
        <v>26</v>
      </c>
      <c r="D1559" s="28" t="s">
        <v>1442</v>
      </c>
      <c r="E1559" s="254" t="s">
        <v>79</v>
      </c>
      <c r="F1559" s="254"/>
      <c r="G1559" s="30" t="s">
        <v>31</v>
      </c>
      <c r="H1559" s="31">
        <v>1</v>
      </c>
      <c r="I1559" s="32">
        <v>30.89</v>
      </c>
      <c r="J1559" s="32">
        <v>30.89</v>
      </c>
    </row>
    <row r="1560" spans="1:10" ht="27.6">
      <c r="A1560" s="26"/>
      <c r="B1560" s="26"/>
      <c r="C1560" s="26"/>
      <c r="D1560" s="26"/>
      <c r="E1560" s="26" t="s">
        <v>47</v>
      </c>
      <c r="F1560" s="27">
        <v>13.54</v>
      </c>
      <c r="G1560" s="26" t="s">
        <v>48</v>
      </c>
      <c r="H1560" s="27">
        <v>0</v>
      </c>
      <c r="I1560" s="26" t="s">
        <v>49</v>
      </c>
      <c r="J1560" s="27">
        <v>13.54</v>
      </c>
    </row>
    <row r="1561" spans="1:10" ht="15" customHeight="1" thickBot="1">
      <c r="A1561" s="55"/>
      <c r="B1561" s="55"/>
      <c r="C1561" s="55"/>
      <c r="D1561" s="55"/>
      <c r="E1561" s="55" t="s">
        <v>50</v>
      </c>
      <c r="F1561" s="54">
        <v>11.03</v>
      </c>
      <c r="G1561" s="55"/>
      <c r="H1561" s="255" t="s">
        <v>51</v>
      </c>
      <c r="I1561" s="255"/>
      <c r="J1561" s="54">
        <v>49.32</v>
      </c>
    </row>
    <row r="1562" spans="1:10" ht="18" customHeight="1" thickTop="1">
      <c r="A1562" s="40" t="s">
        <v>1443</v>
      </c>
      <c r="B1562" s="41" t="s">
        <v>16</v>
      </c>
      <c r="C1562" s="40" t="s">
        <v>17</v>
      </c>
      <c r="D1562" s="40" t="s">
        <v>6</v>
      </c>
      <c r="E1562" s="253" t="s">
        <v>42</v>
      </c>
      <c r="F1562" s="253"/>
      <c r="G1562" s="42" t="s">
        <v>18</v>
      </c>
      <c r="H1562" s="41" t="s">
        <v>19</v>
      </c>
      <c r="I1562" s="41" t="s">
        <v>20</v>
      </c>
      <c r="J1562" s="41" t="s">
        <v>7</v>
      </c>
    </row>
    <row r="1563" spans="1:10" ht="40.5" customHeight="1">
      <c r="A1563" s="69" t="s">
        <v>43</v>
      </c>
      <c r="B1563" s="70" t="s">
        <v>691</v>
      </c>
      <c r="C1563" s="69" t="s">
        <v>26</v>
      </c>
      <c r="D1563" s="69" t="s">
        <v>1444</v>
      </c>
      <c r="E1563" s="250" t="s">
        <v>79</v>
      </c>
      <c r="F1563" s="250"/>
      <c r="G1563" s="71" t="s">
        <v>31</v>
      </c>
      <c r="H1563" s="72">
        <v>1</v>
      </c>
      <c r="I1563" s="73">
        <v>52.42</v>
      </c>
      <c r="J1563" s="73">
        <v>52.42</v>
      </c>
    </row>
    <row r="1564" spans="1:10" ht="40.5" customHeight="1">
      <c r="A1564" s="28" t="s">
        <v>52</v>
      </c>
      <c r="B1564" s="29" t="s">
        <v>290</v>
      </c>
      <c r="C1564" s="28" t="s">
        <v>26</v>
      </c>
      <c r="D1564" s="28" t="s">
        <v>291</v>
      </c>
      <c r="E1564" s="254" t="s">
        <v>79</v>
      </c>
      <c r="F1564" s="254"/>
      <c r="G1564" s="30" t="s">
        <v>31</v>
      </c>
      <c r="H1564" s="31">
        <v>1</v>
      </c>
      <c r="I1564" s="32">
        <v>7.4</v>
      </c>
      <c r="J1564" s="32">
        <v>7.4</v>
      </c>
    </row>
    <row r="1565" spans="1:10" ht="40.5" customHeight="1">
      <c r="A1565" s="28" t="s">
        <v>52</v>
      </c>
      <c r="B1565" s="29" t="s">
        <v>1445</v>
      </c>
      <c r="C1565" s="28" t="s">
        <v>26</v>
      </c>
      <c r="D1565" s="28" t="s">
        <v>1446</v>
      </c>
      <c r="E1565" s="254" t="s">
        <v>79</v>
      </c>
      <c r="F1565" s="254"/>
      <c r="G1565" s="30" t="s">
        <v>31</v>
      </c>
      <c r="H1565" s="31">
        <v>1</v>
      </c>
      <c r="I1565" s="32">
        <v>45.02</v>
      </c>
      <c r="J1565" s="32">
        <v>45.02</v>
      </c>
    </row>
    <row r="1566" spans="1:10" ht="27.6">
      <c r="A1566" s="26"/>
      <c r="B1566" s="26"/>
      <c r="C1566" s="26"/>
      <c r="D1566" s="26"/>
      <c r="E1566" s="26" t="s">
        <v>47</v>
      </c>
      <c r="F1566" s="27">
        <v>18.39</v>
      </c>
      <c r="G1566" s="26" t="s">
        <v>48</v>
      </c>
      <c r="H1566" s="27">
        <v>0</v>
      </c>
      <c r="I1566" s="26" t="s">
        <v>49</v>
      </c>
      <c r="J1566" s="27">
        <v>18.39</v>
      </c>
    </row>
    <row r="1567" spans="1:10" ht="15" customHeight="1" thickBot="1">
      <c r="A1567" s="55"/>
      <c r="B1567" s="55"/>
      <c r="C1567" s="55"/>
      <c r="D1567" s="55"/>
      <c r="E1567" s="55" t="s">
        <v>50</v>
      </c>
      <c r="F1567" s="54">
        <v>15.1</v>
      </c>
      <c r="G1567" s="55"/>
      <c r="H1567" s="255" t="s">
        <v>51</v>
      </c>
      <c r="I1567" s="255"/>
      <c r="J1567" s="54">
        <v>67.52</v>
      </c>
    </row>
    <row r="1568" spans="1:10" ht="18" customHeight="1" thickTop="1">
      <c r="A1568" s="40" t="s">
        <v>1447</v>
      </c>
      <c r="B1568" s="41" t="s">
        <v>16</v>
      </c>
      <c r="C1568" s="40" t="s">
        <v>17</v>
      </c>
      <c r="D1568" s="40" t="s">
        <v>6</v>
      </c>
      <c r="E1568" s="253" t="s">
        <v>42</v>
      </c>
      <c r="F1568" s="253"/>
      <c r="G1568" s="42" t="s">
        <v>18</v>
      </c>
      <c r="H1568" s="41" t="s">
        <v>19</v>
      </c>
      <c r="I1568" s="41" t="s">
        <v>20</v>
      </c>
      <c r="J1568" s="41" t="s">
        <v>7</v>
      </c>
    </row>
    <row r="1569" spans="1:10" ht="40.5" customHeight="1">
      <c r="A1569" s="69" t="s">
        <v>43</v>
      </c>
      <c r="B1569" s="70" t="s">
        <v>295</v>
      </c>
      <c r="C1569" s="69" t="s">
        <v>26</v>
      </c>
      <c r="D1569" s="69" t="s">
        <v>1448</v>
      </c>
      <c r="E1569" s="250" t="s">
        <v>79</v>
      </c>
      <c r="F1569" s="250"/>
      <c r="G1569" s="71" t="s">
        <v>31</v>
      </c>
      <c r="H1569" s="72">
        <v>1</v>
      </c>
      <c r="I1569" s="73">
        <v>42.85</v>
      </c>
      <c r="J1569" s="73">
        <v>42.85</v>
      </c>
    </row>
    <row r="1570" spans="1:10" ht="40.5" customHeight="1">
      <c r="A1570" s="28" t="s">
        <v>52</v>
      </c>
      <c r="B1570" s="29" t="s">
        <v>290</v>
      </c>
      <c r="C1570" s="28" t="s">
        <v>26</v>
      </c>
      <c r="D1570" s="28" t="s">
        <v>291</v>
      </c>
      <c r="E1570" s="254" t="s">
        <v>79</v>
      </c>
      <c r="F1570" s="254"/>
      <c r="G1570" s="30" t="s">
        <v>31</v>
      </c>
      <c r="H1570" s="31">
        <v>1</v>
      </c>
      <c r="I1570" s="32">
        <v>7.4</v>
      </c>
      <c r="J1570" s="32">
        <v>7.4</v>
      </c>
    </row>
    <row r="1571" spans="1:10" ht="40.5" customHeight="1">
      <c r="A1571" s="28" t="s">
        <v>52</v>
      </c>
      <c r="B1571" s="29" t="s">
        <v>1449</v>
      </c>
      <c r="C1571" s="28" t="s">
        <v>26</v>
      </c>
      <c r="D1571" s="28" t="s">
        <v>1450</v>
      </c>
      <c r="E1571" s="254" t="s">
        <v>79</v>
      </c>
      <c r="F1571" s="254"/>
      <c r="G1571" s="30" t="s">
        <v>31</v>
      </c>
      <c r="H1571" s="31">
        <v>1</v>
      </c>
      <c r="I1571" s="32">
        <v>35.450000000000003</v>
      </c>
      <c r="J1571" s="32">
        <v>35.450000000000003</v>
      </c>
    </row>
    <row r="1572" spans="1:10" ht="27.6">
      <c r="A1572" s="26"/>
      <c r="B1572" s="26"/>
      <c r="C1572" s="26"/>
      <c r="D1572" s="26"/>
      <c r="E1572" s="26" t="s">
        <v>47</v>
      </c>
      <c r="F1572" s="27">
        <v>15.95</v>
      </c>
      <c r="G1572" s="26" t="s">
        <v>48</v>
      </c>
      <c r="H1572" s="27">
        <v>0</v>
      </c>
      <c r="I1572" s="26" t="s">
        <v>49</v>
      </c>
      <c r="J1572" s="27">
        <v>15.95</v>
      </c>
    </row>
    <row r="1573" spans="1:10" ht="15" customHeight="1" thickBot="1">
      <c r="A1573" s="55"/>
      <c r="B1573" s="55"/>
      <c r="C1573" s="55"/>
      <c r="D1573" s="55"/>
      <c r="E1573" s="55" t="s">
        <v>50</v>
      </c>
      <c r="F1573" s="54">
        <v>12.34</v>
      </c>
      <c r="G1573" s="55"/>
      <c r="H1573" s="255" t="s">
        <v>51</v>
      </c>
      <c r="I1573" s="255"/>
      <c r="J1573" s="54">
        <v>55.19</v>
      </c>
    </row>
    <row r="1574" spans="1:10" ht="18" customHeight="1" thickTop="1">
      <c r="A1574" s="40" t="s">
        <v>1451</v>
      </c>
      <c r="B1574" s="41" t="s">
        <v>16</v>
      </c>
      <c r="C1574" s="40" t="s">
        <v>17</v>
      </c>
      <c r="D1574" s="40" t="s">
        <v>6</v>
      </c>
      <c r="E1574" s="253" t="s">
        <v>42</v>
      </c>
      <c r="F1574" s="253"/>
      <c r="G1574" s="42" t="s">
        <v>18</v>
      </c>
      <c r="H1574" s="41" t="s">
        <v>19</v>
      </c>
      <c r="I1574" s="41" t="s">
        <v>20</v>
      </c>
      <c r="J1574" s="41" t="s">
        <v>7</v>
      </c>
    </row>
    <row r="1575" spans="1:10" ht="27" customHeight="1">
      <c r="A1575" s="69" t="s">
        <v>43</v>
      </c>
      <c r="B1575" s="70" t="s">
        <v>1452</v>
      </c>
      <c r="C1575" s="69" t="s">
        <v>23</v>
      </c>
      <c r="D1575" s="69" t="s">
        <v>1453</v>
      </c>
      <c r="E1575" s="250" t="s">
        <v>78</v>
      </c>
      <c r="F1575" s="250"/>
      <c r="G1575" s="71" t="s">
        <v>31</v>
      </c>
      <c r="H1575" s="72">
        <v>1</v>
      </c>
      <c r="I1575" s="73">
        <v>11.09</v>
      </c>
      <c r="J1575" s="73">
        <v>11.09</v>
      </c>
    </row>
    <row r="1576" spans="1:10" ht="27" customHeight="1">
      <c r="A1576" s="28" t="s">
        <v>52</v>
      </c>
      <c r="B1576" s="29" t="s">
        <v>80</v>
      </c>
      <c r="C1576" s="28" t="s">
        <v>26</v>
      </c>
      <c r="D1576" s="28" t="s">
        <v>81</v>
      </c>
      <c r="E1576" s="254" t="s">
        <v>55</v>
      </c>
      <c r="F1576" s="254"/>
      <c r="G1576" s="30" t="s">
        <v>56</v>
      </c>
      <c r="H1576" s="31">
        <v>0.2</v>
      </c>
      <c r="I1576" s="32">
        <v>24.08</v>
      </c>
      <c r="J1576" s="32">
        <v>4.8099999999999996</v>
      </c>
    </row>
    <row r="1577" spans="1:10" ht="21" customHeight="1">
      <c r="A1577" s="21" t="s">
        <v>45</v>
      </c>
      <c r="B1577" s="22" t="s">
        <v>1454</v>
      </c>
      <c r="C1577" s="21" t="s">
        <v>26</v>
      </c>
      <c r="D1577" s="21" t="s">
        <v>1455</v>
      </c>
      <c r="E1577" s="257" t="s">
        <v>46</v>
      </c>
      <c r="F1577" s="257"/>
      <c r="G1577" s="23" t="s">
        <v>31</v>
      </c>
      <c r="H1577" s="24">
        <v>1</v>
      </c>
      <c r="I1577" s="25">
        <v>6.28</v>
      </c>
      <c r="J1577" s="25">
        <v>6.28</v>
      </c>
    </row>
    <row r="1578" spans="1:10" ht="27.6">
      <c r="A1578" s="26"/>
      <c r="B1578" s="26"/>
      <c r="C1578" s="26"/>
      <c r="D1578" s="26"/>
      <c r="E1578" s="26" t="s">
        <v>47</v>
      </c>
      <c r="F1578" s="27">
        <v>3.36</v>
      </c>
      <c r="G1578" s="26" t="s">
        <v>48</v>
      </c>
      <c r="H1578" s="27">
        <v>0</v>
      </c>
      <c r="I1578" s="26" t="s">
        <v>49</v>
      </c>
      <c r="J1578" s="27">
        <v>3.36</v>
      </c>
    </row>
    <row r="1579" spans="1:10" ht="15" customHeight="1" thickBot="1">
      <c r="A1579" s="55"/>
      <c r="B1579" s="55"/>
      <c r="C1579" s="55"/>
      <c r="D1579" s="55"/>
      <c r="E1579" s="55" t="s">
        <v>50</v>
      </c>
      <c r="F1579" s="54">
        <v>3.19</v>
      </c>
      <c r="G1579" s="55"/>
      <c r="H1579" s="255" t="s">
        <v>51</v>
      </c>
      <c r="I1579" s="255"/>
      <c r="J1579" s="54">
        <v>14.28</v>
      </c>
    </row>
    <row r="1580" spans="1:10" ht="18" customHeight="1" thickTop="1">
      <c r="A1580" s="40" t="s">
        <v>1456</v>
      </c>
      <c r="B1580" s="41" t="s">
        <v>16</v>
      </c>
      <c r="C1580" s="40" t="s">
        <v>17</v>
      </c>
      <c r="D1580" s="40" t="s">
        <v>6</v>
      </c>
      <c r="E1580" s="253" t="s">
        <v>42</v>
      </c>
      <c r="F1580" s="253"/>
      <c r="G1580" s="42" t="s">
        <v>18</v>
      </c>
      <c r="H1580" s="41" t="s">
        <v>19</v>
      </c>
      <c r="I1580" s="41" t="s">
        <v>20</v>
      </c>
      <c r="J1580" s="41" t="s">
        <v>7</v>
      </c>
    </row>
    <row r="1581" spans="1:10" ht="21" customHeight="1">
      <c r="A1581" s="69" t="s">
        <v>43</v>
      </c>
      <c r="B1581" s="70" t="s">
        <v>664</v>
      </c>
      <c r="C1581" s="69" t="s">
        <v>23</v>
      </c>
      <c r="D1581" s="69" t="s">
        <v>1457</v>
      </c>
      <c r="E1581" s="250" t="s">
        <v>78</v>
      </c>
      <c r="F1581" s="250"/>
      <c r="G1581" s="71" t="s">
        <v>31</v>
      </c>
      <c r="H1581" s="72">
        <v>1</v>
      </c>
      <c r="I1581" s="73">
        <v>180.79000000000002</v>
      </c>
      <c r="J1581" s="73">
        <v>180.79</v>
      </c>
    </row>
    <row r="1582" spans="1:10" ht="27" customHeight="1">
      <c r="A1582" s="28" t="s">
        <v>52</v>
      </c>
      <c r="B1582" s="29" t="s">
        <v>82</v>
      </c>
      <c r="C1582" s="28" t="s">
        <v>26</v>
      </c>
      <c r="D1582" s="28" t="s">
        <v>83</v>
      </c>
      <c r="E1582" s="254" t="s">
        <v>55</v>
      </c>
      <c r="F1582" s="254"/>
      <c r="G1582" s="30" t="s">
        <v>56</v>
      </c>
      <c r="H1582" s="31">
        <v>0.9</v>
      </c>
      <c r="I1582" s="32">
        <v>19.899999999999999</v>
      </c>
      <c r="J1582" s="32">
        <v>17.91</v>
      </c>
    </row>
    <row r="1583" spans="1:10" ht="27" customHeight="1">
      <c r="A1583" s="28" t="s">
        <v>52</v>
      </c>
      <c r="B1583" s="29" t="s">
        <v>80</v>
      </c>
      <c r="C1583" s="28" t="s">
        <v>26</v>
      </c>
      <c r="D1583" s="28" t="s">
        <v>81</v>
      </c>
      <c r="E1583" s="254" t="s">
        <v>55</v>
      </c>
      <c r="F1583" s="254"/>
      <c r="G1583" s="30" t="s">
        <v>56</v>
      </c>
      <c r="H1583" s="31">
        <v>0.9</v>
      </c>
      <c r="I1583" s="32">
        <v>24.08</v>
      </c>
      <c r="J1583" s="32">
        <v>21.67</v>
      </c>
    </row>
    <row r="1584" spans="1:10" ht="27" customHeight="1">
      <c r="A1584" s="21" t="s">
        <v>45</v>
      </c>
      <c r="B1584" s="22" t="s">
        <v>860</v>
      </c>
      <c r="C1584" s="21" t="s">
        <v>26</v>
      </c>
      <c r="D1584" s="21" t="s">
        <v>861</v>
      </c>
      <c r="E1584" s="257" t="s">
        <v>46</v>
      </c>
      <c r="F1584" s="257"/>
      <c r="G1584" s="23" t="s">
        <v>31</v>
      </c>
      <c r="H1584" s="24">
        <v>1</v>
      </c>
      <c r="I1584" s="25">
        <v>141.21</v>
      </c>
      <c r="J1584" s="25">
        <v>141.21</v>
      </c>
    </row>
    <row r="1585" spans="1:10" ht="27.6">
      <c r="A1585" s="26"/>
      <c r="B1585" s="26"/>
      <c r="C1585" s="26"/>
      <c r="D1585" s="26"/>
      <c r="E1585" s="26" t="s">
        <v>47</v>
      </c>
      <c r="F1585" s="27">
        <v>26.46</v>
      </c>
      <c r="G1585" s="26" t="s">
        <v>48</v>
      </c>
      <c r="H1585" s="27">
        <v>0</v>
      </c>
      <c r="I1585" s="26" t="s">
        <v>49</v>
      </c>
      <c r="J1585" s="27">
        <v>26.46</v>
      </c>
    </row>
    <row r="1586" spans="1:10" ht="15" customHeight="1" thickBot="1">
      <c r="A1586" s="55"/>
      <c r="B1586" s="55"/>
      <c r="C1586" s="55"/>
      <c r="D1586" s="55"/>
      <c r="E1586" s="55" t="s">
        <v>50</v>
      </c>
      <c r="F1586" s="54">
        <v>52.1</v>
      </c>
      <c r="G1586" s="55"/>
      <c r="H1586" s="255" t="s">
        <v>51</v>
      </c>
      <c r="I1586" s="255"/>
      <c r="J1586" s="54">
        <v>232.89</v>
      </c>
    </row>
    <row r="1587" spans="1:10" ht="18" customHeight="1" thickTop="1">
      <c r="A1587" s="40" t="s">
        <v>1458</v>
      </c>
      <c r="B1587" s="41" t="s">
        <v>16</v>
      </c>
      <c r="C1587" s="40" t="s">
        <v>17</v>
      </c>
      <c r="D1587" s="40" t="s">
        <v>6</v>
      </c>
      <c r="E1587" s="253" t="s">
        <v>42</v>
      </c>
      <c r="F1587" s="253"/>
      <c r="G1587" s="42" t="s">
        <v>18</v>
      </c>
      <c r="H1587" s="41" t="s">
        <v>19</v>
      </c>
      <c r="I1587" s="41" t="s">
        <v>20</v>
      </c>
      <c r="J1587" s="41" t="s">
        <v>7</v>
      </c>
    </row>
    <row r="1588" spans="1:10" ht="21" customHeight="1">
      <c r="A1588" s="69" t="s">
        <v>43</v>
      </c>
      <c r="B1588" s="70" t="s">
        <v>663</v>
      </c>
      <c r="C1588" s="69" t="s">
        <v>23</v>
      </c>
      <c r="D1588" s="69" t="s">
        <v>1459</v>
      </c>
      <c r="E1588" s="250" t="s">
        <v>78</v>
      </c>
      <c r="F1588" s="250"/>
      <c r="G1588" s="71" t="s">
        <v>31</v>
      </c>
      <c r="H1588" s="72">
        <v>1</v>
      </c>
      <c r="I1588" s="73">
        <v>139.42000000000002</v>
      </c>
      <c r="J1588" s="73">
        <v>139.41999999999999</v>
      </c>
    </row>
    <row r="1589" spans="1:10" ht="27" customHeight="1">
      <c r="A1589" s="28" t="s">
        <v>52</v>
      </c>
      <c r="B1589" s="29" t="s">
        <v>82</v>
      </c>
      <c r="C1589" s="28" t="s">
        <v>26</v>
      </c>
      <c r="D1589" s="28" t="s">
        <v>83</v>
      </c>
      <c r="E1589" s="254" t="s">
        <v>55</v>
      </c>
      <c r="F1589" s="254"/>
      <c r="G1589" s="30" t="s">
        <v>56</v>
      </c>
      <c r="H1589" s="31">
        <v>0.9</v>
      </c>
      <c r="I1589" s="32">
        <v>19.899999999999999</v>
      </c>
      <c r="J1589" s="32">
        <v>17.91</v>
      </c>
    </row>
    <row r="1590" spans="1:10" ht="27" customHeight="1">
      <c r="A1590" s="28" t="s">
        <v>52</v>
      </c>
      <c r="B1590" s="29" t="s">
        <v>80</v>
      </c>
      <c r="C1590" s="28" t="s">
        <v>26</v>
      </c>
      <c r="D1590" s="28" t="s">
        <v>81</v>
      </c>
      <c r="E1590" s="254" t="s">
        <v>55</v>
      </c>
      <c r="F1590" s="254"/>
      <c r="G1590" s="30" t="s">
        <v>56</v>
      </c>
      <c r="H1590" s="31">
        <v>0.9</v>
      </c>
      <c r="I1590" s="32">
        <v>24.08</v>
      </c>
      <c r="J1590" s="32">
        <v>21.67</v>
      </c>
    </row>
    <row r="1591" spans="1:10" ht="27" customHeight="1">
      <c r="A1591" s="21" t="s">
        <v>45</v>
      </c>
      <c r="B1591" s="22" t="s">
        <v>571</v>
      </c>
      <c r="C1591" s="21" t="s">
        <v>26</v>
      </c>
      <c r="D1591" s="21" t="s">
        <v>572</v>
      </c>
      <c r="E1591" s="257" t="s">
        <v>46</v>
      </c>
      <c r="F1591" s="257"/>
      <c r="G1591" s="23" t="s">
        <v>31</v>
      </c>
      <c r="H1591" s="24">
        <v>1</v>
      </c>
      <c r="I1591" s="25">
        <v>99.84</v>
      </c>
      <c r="J1591" s="25">
        <v>99.84</v>
      </c>
    </row>
    <row r="1592" spans="1:10" ht="27.6">
      <c r="A1592" s="26"/>
      <c r="B1592" s="26"/>
      <c r="C1592" s="26"/>
      <c r="D1592" s="26"/>
      <c r="E1592" s="26" t="s">
        <v>47</v>
      </c>
      <c r="F1592" s="27">
        <v>26.46</v>
      </c>
      <c r="G1592" s="26" t="s">
        <v>48</v>
      </c>
      <c r="H1592" s="27">
        <v>0</v>
      </c>
      <c r="I1592" s="26" t="s">
        <v>49</v>
      </c>
      <c r="J1592" s="27">
        <v>26.46</v>
      </c>
    </row>
    <row r="1593" spans="1:10" ht="15" customHeight="1" thickBot="1">
      <c r="A1593" s="55"/>
      <c r="B1593" s="55"/>
      <c r="C1593" s="55"/>
      <c r="D1593" s="55"/>
      <c r="E1593" s="55" t="s">
        <v>50</v>
      </c>
      <c r="F1593" s="54">
        <v>40.18</v>
      </c>
      <c r="G1593" s="55"/>
      <c r="H1593" s="255" t="s">
        <v>51</v>
      </c>
      <c r="I1593" s="255"/>
      <c r="J1593" s="54">
        <v>179.6</v>
      </c>
    </row>
    <row r="1594" spans="1:10" ht="18" customHeight="1" thickTop="1">
      <c r="A1594" s="40" t="s">
        <v>1460</v>
      </c>
      <c r="B1594" s="41" t="s">
        <v>16</v>
      </c>
      <c r="C1594" s="40" t="s">
        <v>17</v>
      </c>
      <c r="D1594" s="40" t="s">
        <v>6</v>
      </c>
      <c r="E1594" s="253" t="s">
        <v>42</v>
      </c>
      <c r="F1594" s="253"/>
      <c r="G1594" s="42" t="s">
        <v>18</v>
      </c>
      <c r="H1594" s="41" t="s">
        <v>19</v>
      </c>
      <c r="I1594" s="41" t="s">
        <v>20</v>
      </c>
      <c r="J1594" s="41" t="s">
        <v>7</v>
      </c>
    </row>
    <row r="1595" spans="1:10" ht="40.5" customHeight="1">
      <c r="A1595" s="69" t="s">
        <v>43</v>
      </c>
      <c r="B1595" s="70" t="s">
        <v>1461</v>
      </c>
      <c r="C1595" s="69" t="s">
        <v>26</v>
      </c>
      <c r="D1595" s="69" t="s">
        <v>1462</v>
      </c>
      <c r="E1595" s="250" t="s">
        <v>79</v>
      </c>
      <c r="F1595" s="250"/>
      <c r="G1595" s="71" t="s">
        <v>31</v>
      </c>
      <c r="H1595" s="72">
        <v>1</v>
      </c>
      <c r="I1595" s="73">
        <v>381.90999999999997</v>
      </c>
      <c r="J1595" s="73">
        <v>381.91</v>
      </c>
    </row>
    <row r="1596" spans="1:10" ht="27" customHeight="1">
      <c r="A1596" s="28" t="s">
        <v>52</v>
      </c>
      <c r="B1596" s="29" t="s">
        <v>82</v>
      </c>
      <c r="C1596" s="28" t="s">
        <v>26</v>
      </c>
      <c r="D1596" s="28" t="s">
        <v>83</v>
      </c>
      <c r="E1596" s="254" t="s">
        <v>55</v>
      </c>
      <c r="F1596" s="254"/>
      <c r="G1596" s="30" t="s">
        <v>56</v>
      </c>
      <c r="H1596" s="31">
        <v>0.17349999999999999</v>
      </c>
      <c r="I1596" s="32">
        <v>19.899999999999999</v>
      </c>
      <c r="J1596" s="32">
        <v>3.45</v>
      </c>
    </row>
    <row r="1597" spans="1:10" ht="27" customHeight="1">
      <c r="A1597" s="28" t="s">
        <v>52</v>
      </c>
      <c r="B1597" s="29" t="s">
        <v>80</v>
      </c>
      <c r="C1597" s="28" t="s">
        <v>26</v>
      </c>
      <c r="D1597" s="28" t="s">
        <v>81</v>
      </c>
      <c r="E1597" s="254" t="s">
        <v>55</v>
      </c>
      <c r="F1597" s="254"/>
      <c r="G1597" s="30" t="s">
        <v>56</v>
      </c>
      <c r="H1597" s="31">
        <v>0.41649999999999998</v>
      </c>
      <c r="I1597" s="32">
        <v>24.08</v>
      </c>
      <c r="J1597" s="32">
        <v>10.02</v>
      </c>
    </row>
    <row r="1598" spans="1:10" ht="21" customHeight="1">
      <c r="A1598" s="21" t="s">
        <v>45</v>
      </c>
      <c r="B1598" s="22" t="s">
        <v>1463</v>
      </c>
      <c r="C1598" s="21" t="s">
        <v>26</v>
      </c>
      <c r="D1598" s="21" t="s">
        <v>1464</v>
      </c>
      <c r="E1598" s="257" t="s">
        <v>46</v>
      </c>
      <c r="F1598" s="257"/>
      <c r="G1598" s="23" t="s">
        <v>31</v>
      </c>
      <c r="H1598" s="24">
        <v>1</v>
      </c>
      <c r="I1598" s="25">
        <v>26.78</v>
      </c>
      <c r="J1598" s="25">
        <v>26.78</v>
      </c>
    </row>
    <row r="1599" spans="1:10" ht="40.5" customHeight="1">
      <c r="A1599" s="21" t="s">
        <v>45</v>
      </c>
      <c r="B1599" s="22" t="s">
        <v>1465</v>
      </c>
      <c r="C1599" s="21" t="s">
        <v>26</v>
      </c>
      <c r="D1599" s="21" t="s">
        <v>1466</v>
      </c>
      <c r="E1599" s="257" t="s">
        <v>46</v>
      </c>
      <c r="F1599" s="257"/>
      <c r="G1599" s="23" t="s">
        <v>31</v>
      </c>
      <c r="H1599" s="24">
        <v>1</v>
      </c>
      <c r="I1599" s="25">
        <v>146.27000000000001</v>
      </c>
      <c r="J1599" s="25">
        <v>146.27000000000001</v>
      </c>
    </row>
    <row r="1600" spans="1:10" ht="27" customHeight="1">
      <c r="A1600" s="21" t="s">
        <v>45</v>
      </c>
      <c r="B1600" s="22" t="s">
        <v>1467</v>
      </c>
      <c r="C1600" s="21" t="s">
        <v>26</v>
      </c>
      <c r="D1600" s="21" t="s">
        <v>1468</v>
      </c>
      <c r="E1600" s="257" t="s">
        <v>46</v>
      </c>
      <c r="F1600" s="257"/>
      <c r="G1600" s="23" t="s">
        <v>31</v>
      </c>
      <c r="H1600" s="24">
        <v>1</v>
      </c>
      <c r="I1600" s="25">
        <v>195.39</v>
      </c>
      <c r="J1600" s="25">
        <v>195.39</v>
      </c>
    </row>
    <row r="1601" spans="1:10" ht="27.6">
      <c r="A1601" s="26"/>
      <c r="B1601" s="26"/>
      <c r="C1601" s="26"/>
      <c r="D1601" s="26"/>
      <c r="E1601" s="26" t="s">
        <v>47</v>
      </c>
      <c r="F1601" s="27">
        <v>9.18</v>
      </c>
      <c r="G1601" s="26" t="s">
        <v>48</v>
      </c>
      <c r="H1601" s="27">
        <v>0</v>
      </c>
      <c r="I1601" s="26" t="s">
        <v>49</v>
      </c>
      <c r="J1601" s="27">
        <v>9.18</v>
      </c>
    </row>
    <row r="1602" spans="1:10" ht="15" customHeight="1" thickBot="1">
      <c r="A1602" s="55"/>
      <c r="B1602" s="55"/>
      <c r="C1602" s="55"/>
      <c r="D1602" s="55"/>
      <c r="E1602" s="55" t="s">
        <v>50</v>
      </c>
      <c r="F1602" s="54">
        <v>110.06</v>
      </c>
      <c r="G1602" s="55"/>
      <c r="H1602" s="255" t="s">
        <v>51</v>
      </c>
      <c r="I1602" s="255"/>
      <c r="J1602" s="54">
        <v>491.97</v>
      </c>
    </row>
    <row r="1603" spans="1:10" ht="18" customHeight="1" thickTop="1">
      <c r="A1603" s="40" t="s">
        <v>444</v>
      </c>
      <c r="B1603" s="41" t="s">
        <v>16</v>
      </c>
      <c r="C1603" s="40" t="s">
        <v>17</v>
      </c>
      <c r="D1603" s="40" t="s">
        <v>6</v>
      </c>
      <c r="E1603" s="253" t="s">
        <v>42</v>
      </c>
      <c r="F1603" s="253"/>
      <c r="G1603" s="42" t="s">
        <v>18</v>
      </c>
      <c r="H1603" s="41" t="s">
        <v>19</v>
      </c>
      <c r="I1603" s="41" t="s">
        <v>20</v>
      </c>
      <c r="J1603" s="41" t="s">
        <v>7</v>
      </c>
    </row>
    <row r="1604" spans="1:10" ht="40.5" customHeight="1">
      <c r="A1604" s="69" t="s">
        <v>43</v>
      </c>
      <c r="B1604" s="70" t="s">
        <v>1469</v>
      </c>
      <c r="C1604" s="69" t="s">
        <v>26</v>
      </c>
      <c r="D1604" s="69" t="s">
        <v>1470</v>
      </c>
      <c r="E1604" s="250" t="s">
        <v>79</v>
      </c>
      <c r="F1604" s="250"/>
      <c r="G1604" s="71" t="s">
        <v>31</v>
      </c>
      <c r="H1604" s="72">
        <v>1</v>
      </c>
      <c r="I1604" s="73">
        <v>146.44</v>
      </c>
      <c r="J1604" s="73">
        <v>146.44</v>
      </c>
    </row>
    <row r="1605" spans="1:10" ht="27" customHeight="1">
      <c r="A1605" s="28" t="s">
        <v>52</v>
      </c>
      <c r="B1605" s="29" t="s">
        <v>82</v>
      </c>
      <c r="C1605" s="28" t="s">
        <v>26</v>
      </c>
      <c r="D1605" s="28" t="s">
        <v>83</v>
      </c>
      <c r="E1605" s="254" t="s">
        <v>55</v>
      </c>
      <c r="F1605" s="254"/>
      <c r="G1605" s="30" t="s">
        <v>56</v>
      </c>
      <c r="H1605" s="31">
        <v>0.12640000000000001</v>
      </c>
      <c r="I1605" s="32">
        <v>19.899999999999999</v>
      </c>
      <c r="J1605" s="32">
        <v>2.5099999999999998</v>
      </c>
    </row>
    <row r="1606" spans="1:10" ht="27" customHeight="1">
      <c r="A1606" s="28" t="s">
        <v>52</v>
      </c>
      <c r="B1606" s="29" t="s">
        <v>80</v>
      </c>
      <c r="C1606" s="28" t="s">
        <v>26</v>
      </c>
      <c r="D1606" s="28" t="s">
        <v>81</v>
      </c>
      <c r="E1606" s="254" t="s">
        <v>55</v>
      </c>
      <c r="F1606" s="254"/>
      <c r="G1606" s="30" t="s">
        <v>56</v>
      </c>
      <c r="H1606" s="31">
        <v>0.12640000000000001</v>
      </c>
      <c r="I1606" s="32">
        <v>24.08</v>
      </c>
      <c r="J1606" s="32">
        <v>3.04</v>
      </c>
    </row>
    <row r="1607" spans="1:10" ht="27" customHeight="1">
      <c r="A1607" s="21" t="s">
        <v>45</v>
      </c>
      <c r="B1607" s="22" t="s">
        <v>1471</v>
      </c>
      <c r="C1607" s="21" t="s">
        <v>26</v>
      </c>
      <c r="D1607" s="21" t="s">
        <v>1472</v>
      </c>
      <c r="E1607" s="257" t="s">
        <v>46</v>
      </c>
      <c r="F1607" s="257"/>
      <c r="G1607" s="23" t="s">
        <v>31</v>
      </c>
      <c r="H1607" s="24">
        <v>1</v>
      </c>
      <c r="I1607" s="25">
        <v>140.88999999999999</v>
      </c>
      <c r="J1607" s="25">
        <v>140.88999999999999</v>
      </c>
    </row>
    <row r="1608" spans="1:10" ht="27.6">
      <c r="A1608" s="26"/>
      <c r="B1608" s="26"/>
      <c r="C1608" s="26"/>
      <c r="D1608" s="26"/>
      <c r="E1608" s="26" t="s">
        <v>47</v>
      </c>
      <c r="F1608" s="27">
        <v>3.71</v>
      </c>
      <c r="G1608" s="26" t="s">
        <v>48</v>
      </c>
      <c r="H1608" s="27">
        <v>0</v>
      </c>
      <c r="I1608" s="26" t="s">
        <v>49</v>
      </c>
      <c r="J1608" s="27">
        <v>3.71</v>
      </c>
    </row>
    <row r="1609" spans="1:10" ht="15" customHeight="1" thickBot="1">
      <c r="A1609" s="55"/>
      <c r="B1609" s="55"/>
      <c r="C1609" s="55"/>
      <c r="D1609" s="55"/>
      <c r="E1609" s="55" t="s">
        <v>50</v>
      </c>
      <c r="F1609" s="54">
        <v>42.2</v>
      </c>
      <c r="G1609" s="55"/>
      <c r="H1609" s="255" t="s">
        <v>51</v>
      </c>
      <c r="I1609" s="255"/>
      <c r="J1609" s="54">
        <v>188.64</v>
      </c>
    </row>
    <row r="1610" spans="1:10" ht="18" customHeight="1" thickTop="1">
      <c r="A1610" s="40" t="s">
        <v>447</v>
      </c>
      <c r="B1610" s="41" t="s">
        <v>16</v>
      </c>
      <c r="C1610" s="40" t="s">
        <v>17</v>
      </c>
      <c r="D1610" s="40" t="s">
        <v>6</v>
      </c>
      <c r="E1610" s="253" t="s">
        <v>42</v>
      </c>
      <c r="F1610" s="253"/>
      <c r="G1610" s="42" t="s">
        <v>18</v>
      </c>
      <c r="H1610" s="41" t="s">
        <v>19</v>
      </c>
      <c r="I1610" s="41" t="s">
        <v>20</v>
      </c>
      <c r="J1610" s="41" t="s">
        <v>7</v>
      </c>
    </row>
    <row r="1611" spans="1:10" ht="21" customHeight="1">
      <c r="A1611" s="69" t="s">
        <v>43</v>
      </c>
      <c r="B1611" s="70" t="s">
        <v>455</v>
      </c>
      <c r="C1611" s="69" t="s">
        <v>26</v>
      </c>
      <c r="D1611" s="69" t="s">
        <v>1473</v>
      </c>
      <c r="E1611" s="250" t="s">
        <v>65</v>
      </c>
      <c r="F1611" s="250"/>
      <c r="G1611" s="71" t="s">
        <v>59</v>
      </c>
      <c r="H1611" s="72">
        <v>1</v>
      </c>
      <c r="I1611" s="73">
        <v>11.89</v>
      </c>
      <c r="J1611" s="73">
        <v>11.89</v>
      </c>
    </row>
    <row r="1612" spans="1:10" ht="27" customHeight="1">
      <c r="A1612" s="28" t="s">
        <v>52</v>
      </c>
      <c r="B1612" s="29" t="s">
        <v>494</v>
      </c>
      <c r="C1612" s="28" t="s">
        <v>26</v>
      </c>
      <c r="D1612" s="28" t="s">
        <v>495</v>
      </c>
      <c r="E1612" s="254" t="s">
        <v>55</v>
      </c>
      <c r="F1612" s="254"/>
      <c r="G1612" s="30" t="s">
        <v>56</v>
      </c>
      <c r="H1612" s="31">
        <v>8.0000000000000002E-3</v>
      </c>
      <c r="I1612" s="32">
        <v>19.14</v>
      </c>
      <c r="J1612" s="32">
        <v>0.15</v>
      </c>
    </row>
    <row r="1613" spans="1:10" ht="27" customHeight="1">
      <c r="A1613" s="28" t="s">
        <v>52</v>
      </c>
      <c r="B1613" s="29" t="s">
        <v>496</v>
      </c>
      <c r="C1613" s="28" t="s">
        <v>26</v>
      </c>
      <c r="D1613" s="28" t="s">
        <v>497</v>
      </c>
      <c r="E1613" s="254" t="s">
        <v>55</v>
      </c>
      <c r="F1613" s="254"/>
      <c r="G1613" s="30" t="s">
        <v>56</v>
      </c>
      <c r="H1613" s="31">
        <v>4.9000000000000002E-2</v>
      </c>
      <c r="I1613" s="32">
        <v>23.66</v>
      </c>
      <c r="J1613" s="32">
        <v>1.1499999999999999</v>
      </c>
    </row>
    <row r="1614" spans="1:10" ht="21" customHeight="1">
      <c r="A1614" s="21" t="s">
        <v>45</v>
      </c>
      <c r="B1614" s="22" t="s">
        <v>282</v>
      </c>
      <c r="C1614" s="21" t="s">
        <v>26</v>
      </c>
      <c r="D1614" s="21" t="s">
        <v>575</v>
      </c>
      <c r="E1614" s="257" t="s">
        <v>46</v>
      </c>
      <c r="F1614" s="257"/>
      <c r="G1614" s="23" t="s">
        <v>59</v>
      </c>
      <c r="H1614" s="24">
        <v>1.1100000000000001</v>
      </c>
      <c r="I1614" s="25">
        <v>9.2799999999999994</v>
      </c>
      <c r="J1614" s="25">
        <v>10.3</v>
      </c>
    </row>
    <row r="1615" spans="1:10" ht="27" customHeight="1">
      <c r="A1615" s="21" t="s">
        <v>45</v>
      </c>
      <c r="B1615" s="22" t="s">
        <v>501</v>
      </c>
      <c r="C1615" s="21" t="s">
        <v>26</v>
      </c>
      <c r="D1615" s="21" t="s">
        <v>682</v>
      </c>
      <c r="E1615" s="257" t="s">
        <v>46</v>
      </c>
      <c r="F1615" s="257"/>
      <c r="G1615" s="23" t="s">
        <v>59</v>
      </c>
      <c r="H1615" s="24">
        <v>1.11E-2</v>
      </c>
      <c r="I1615" s="25">
        <v>26.85</v>
      </c>
      <c r="J1615" s="25">
        <v>0.28999999999999998</v>
      </c>
    </row>
    <row r="1616" spans="1:10" ht="27.6">
      <c r="A1616" s="26"/>
      <c r="B1616" s="26"/>
      <c r="C1616" s="26"/>
      <c r="D1616" s="26"/>
      <c r="E1616" s="26" t="s">
        <v>47</v>
      </c>
      <c r="F1616" s="27">
        <v>0.89</v>
      </c>
      <c r="G1616" s="26" t="s">
        <v>48</v>
      </c>
      <c r="H1616" s="27">
        <v>0</v>
      </c>
      <c r="I1616" s="26" t="s">
        <v>49</v>
      </c>
      <c r="J1616" s="27">
        <v>0.89</v>
      </c>
    </row>
    <row r="1617" spans="1:10" ht="15" customHeight="1" thickBot="1">
      <c r="A1617" s="55"/>
      <c r="B1617" s="55"/>
      <c r="C1617" s="55"/>
      <c r="D1617" s="55"/>
      <c r="E1617" s="55" t="s">
        <v>50</v>
      </c>
      <c r="F1617" s="54">
        <v>3.42</v>
      </c>
      <c r="G1617" s="55"/>
      <c r="H1617" s="255" t="s">
        <v>51</v>
      </c>
      <c r="I1617" s="255"/>
      <c r="J1617" s="54">
        <v>15.31</v>
      </c>
    </row>
    <row r="1618" spans="1:10" ht="18" customHeight="1" thickTop="1">
      <c r="A1618" s="40" t="s">
        <v>449</v>
      </c>
      <c r="B1618" s="41" t="s">
        <v>16</v>
      </c>
      <c r="C1618" s="40" t="s">
        <v>17</v>
      </c>
      <c r="D1618" s="40" t="s">
        <v>6</v>
      </c>
      <c r="E1618" s="253" t="s">
        <v>42</v>
      </c>
      <c r="F1618" s="253"/>
      <c r="G1618" s="42" t="s">
        <v>18</v>
      </c>
      <c r="H1618" s="41" t="s">
        <v>19</v>
      </c>
      <c r="I1618" s="41" t="s">
        <v>20</v>
      </c>
      <c r="J1618" s="41" t="s">
        <v>7</v>
      </c>
    </row>
    <row r="1619" spans="1:10" ht="40.5" customHeight="1">
      <c r="A1619" s="69" t="s">
        <v>43</v>
      </c>
      <c r="B1619" s="70" t="s">
        <v>577</v>
      </c>
      <c r="C1619" s="69" t="s">
        <v>26</v>
      </c>
      <c r="D1619" s="69" t="s">
        <v>1474</v>
      </c>
      <c r="E1619" s="250" t="s">
        <v>79</v>
      </c>
      <c r="F1619" s="250"/>
      <c r="G1619" s="71" t="s">
        <v>31</v>
      </c>
      <c r="H1619" s="72">
        <v>1</v>
      </c>
      <c r="I1619" s="73">
        <v>22.64</v>
      </c>
      <c r="J1619" s="73">
        <v>22.64</v>
      </c>
    </row>
    <row r="1620" spans="1:10" ht="27" customHeight="1">
      <c r="A1620" s="28" t="s">
        <v>52</v>
      </c>
      <c r="B1620" s="29" t="s">
        <v>82</v>
      </c>
      <c r="C1620" s="28" t="s">
        <v>26</v>
      </c>
      <c r="D1620" s="28" t="s">
        <v>83</v>
      </c>
      <c r="E1620" s="254" t="s">
        <v>55</v>
      </c>
      <c r="F1620" s="254"/>
      <c r="G1620" s="30" t="s">
        <v>56</v>
      </c>
      <c r="H1620" s="31">
        <v>0.31640000000000001</v>
      </c>
      <c r="I1620" s="32">
        <v>19.899999999999999</v>
      </c>
      <c r="J1620" s="32">
        <v>6.29</v>
      </c>
    </row>
    <row r="1621" spans="1:10" ht="27" customHeight="1">
      <c r="A1621" s="28" t="s">
        <v>52</v>
      </c>
      <c r="B1621" s="29" t="s">
        <v>80</v>
      </c>
      <c r="C1621" s="28" t="s">
        <v>26</v>
      </c>
      <c r="D1621" s="28" t="s">
        <v>81</v>
      </c>
      <c r="E1621" s="254" t="s">
        <v>55</v>
      </c>
      <c r="F1621" s="254"/>
      <c r="G1621" s="30" t="s">
        <v>56</v>
      </c>
      <c r="H1621" s="31">
        <v>0.31640000000000001</v>
      </c>
      <c r="I1621" s="32">
        <v>24.08</v>
      </c>
      <c r="J1621" s="32">
        <v>7.61</v>
      </c>
    </row>
    <row r="1622" spans="1:10" ht="27" customHeight="1">
      <c r="A1622" s="21" t="s">
        <v>45</v>
      </c>
      <c r="B1622" s="22" t="s">
        <v>862</v>
      </c>
      <c r="C1622" s="21" t="s">
        <v>26</v>
      </c>
      <c r="D1622" s="21" t="s">
        <v>863</v>
      </c>
      <c r="E1622" s="257" t="s">
        <v>46</v>
      </c>
      <c r="F1622" s="257"/>
      <c r="G1622" s="23" t="s">
        <v>31</v>
      </c>
      <c r="H1622" s="24">
        <v>2</v>
      </c>
      <c r="I1622" s="25">
        <v>0.27</v>
      </c>
      <c r="J1622" s="25">
        <v>0.54</v>
      </c>
    </row>
    <row r="1623" spans="1:10" ht="27" customHeight="1">
      <c r="A1623" s="21" t="s">
        <v>45</v>
      </c>
      <c r="B1623" s="22" t="s">
        <v>864</v>
      </c>
      <c r="C1623" s="21" t="s">
        <v>26</v>
      </c>
      <c r="D1623" s="21" t="s">
        <v>865</v>
      </c>
      <c r="E1623" s="257" t="s">
        <v>46</v>
      </c>
      <c r="F1623" s="257"/>
      <c r="G1623" s="23" t="s">
        <v>31</v>
      </c>
      <c r="H1623" s="24">
        <v>1</v>
      </c>
      <c r="I1623" s="25">
        <v>8.1999999999999993</v>
      </c>
      <c r="J1623" s="25">
        <v>8.1999999999999993</v>
      </c>
    </row>
    <row r="1624" spans="1:10" ht="27.6">
      <c r="A1624" s="26"/>
      <c r="B1624" s="26"/>
      <c r="C1624" s="26"/>
      <c r="D1624" s="26"/>
      <c r="E1624" s="26" t="s">
        <v>47</v>
      </c>
      <c r="F1624" s="27">
        <v>9.2899999999999991</v>
      </c>
      <c r="G1624" s="26" t="s">
        <v>48</v>
      </c>
      <c r="H1624" s="27">
        <v>0</v>
      </c>
      <c r="I1624" s="26" t="s">
        <v>49</v>
      </c>
      <c r="J1624" s="27">
        <v>9.2899999999999991</v>
      </c>
    </row>
    <row r="1625" spans="1:10" ht="15" customHeight="1" thickBot="1">
      <c r="A1625" s="55"/>
      <c r="B1625" s="55"/>
      <c r="C1625" s="55"/>
      <c r="D1625" s="55"/>
      <c r="E1625" s="55" t="s">
        <v>50</v>
      </c>
      <c r="F1625" s="54">
        <v>6.52</v>
      </c>
      <c r="G1625" s="55"/>
      <c r="H1625" s="255" t="s">
        <v>51</v>
      </c>
      <c r="I1625" s="255"/>
      <c r="J1625" s="54">
        <v>29.16</v>
      </c>
    </row>
    <row r="1626" spans="1:10" ht="18" customHeight="1" thickTop="1">
      <c r="A1626" s="40" t="s">
        <v>660</v>
      </c>
      <c r="B1626" s="41" t="s">
        <v>16</v>
      </c>
      <c r="C1626" s="40" t="s">
        <v>17</v>
      </c>
      <c r="D1626" s="40" t="s">
        <v>6</v>
      </c>
      <c r="E1626" s="253" t="s">
        <v>42</v>
      </c>
      <c r="F1626" s="253"/>
      <c r="G1626" s="42" t="s">
        <v>18</v>
      </c>
      <c r="H1626" s="41" t="s">
        <v>19</v>
      </c>
      <c r="I1626" s="41" t="s">
        <v>20</v>
      </c>
      <c r="J1626" s="41" t="s">
        <v>7</v>
      </c>
    </row>
    <row r="1627" spans="1:10" ht="27" customHeight="1">
      <c r="A1627" s="69" t="s">
        <v>43</v>
      </c>
      <c r="B1627" s="70" t="s">
        <v>1475</v>
      </c>
      <c r="C1627" s="69" t="s">
        <v>23</v>
      </c>
      <c r="D1627" s="69" t="s">
        <v>1476</v>
      </c>
      <c r="E1627" s="250">
        <v>98</v>
      </c>
      <c r="F1627" s="250"/>
      <c r="G1627" s="71" t="s">
        <v>37</v>
      </c>
      <c r="H1627" s="72">
        <v>1</v>
      </c>
      <c r="I1627" s="73">
        <v>319.77</v>
      </c>
      <c r="J1627" s="73">
        <v>319.77</v>
      </c>
    </row>
    <row r="1628" spans="1:10" ht="27" customHeight="1">
      <c r="A1628" s="28" t="s">
        <v>52</v>
      </c>
      <c r="B1628" s="29" t="s">
        <v>80</v>
      </c>
      <c r="C1628" s="28" t="s">
        <v>26</v>
      </c>
      <c r="D1628" s="28" t="s">
        <v>81</v>
      </c>
      <c r="E1628" s="254" t="s">
        <v>55</v>
      </c>
      <c r="F1628" s="254"/>
      <c r="G1628" s="30" t="s">
        <v>56</v>
      </c>
      <c r="H1628" s="31">
        <v>0.3</v>
      </c>
      <c r="I1628" s="32">
        <v>24.08</v>
      </c>
      <c r="J1628" s="32">
        <v>7.22</v>
      </c>
    </row>
    <row r="1629" spans="1:10" ht="27" customHeight="1">
      <c r="A1629" s="28" t="s">
        <v>52</v>
      </c>
      <c r="B1629" s="29" t="s">
        <v>53</v>
      </c>
      <c r="C1629" s="28" t="s">
        <v>26</v>
      </c>
      <c r="D1629" s="28" t="s">
        <v>54</v>
      </c>
      <c r="E1629" s="254" t="s">
        <v>55</v>
      </c>
      <c r="F1629" s="254"/>
      <c r="G1629" s="30" t="s">
        <v>56</v>
      </c>
      <c r="H1629" s="31">
        <v>0.3</v>
      </c>
      <c r="I1629" s="32">
        <v>19.11</v>
      </c>
      <c r="J1629" s="32">
        <v>5.73</v>
      </c>
    </row>
    <row r="1630" spans="1:10" ht="27" customHeight="1">
      <c r="A1630" s="21" t="s">
        <v>45</v>
      </c>
      <c r="B1630" s="22" t="s">
        <v>1477</v>
      </c>
      <c r="C1630" s="21" t="s">
        <v>965</v>
      </c>
      <c r="D1630" s="21" t="s">
        <v>1478</v>
      </c>
      <c r="E1630" s="257" t="s">
        <v>46</v>
      </c>
      <c r="F1630" s="257"/>
      <c r="G1630" s="23" t="s">
        <v>37</v>
      </c>
      <c r="H1630" s="24">
        <v>1</v>
      </c>
      <c r="I1630" s="25">
        <v>306.82</v>
      </c>
      <c r="J1630" s="25">
        <v>306.82</v>
      </c>
    </row>
    <row r="1631" spans="1:10" ht="27.6">
      <c r="A1631" s="26"/>
      <c r="B1631" s="26"/>
      <c r="C1631" s="26"/>
      <c r="D1631" s="26"/>
      <c r="E1631" s="26" t="s">
        <v>47</v>
      </c>
      <c r="F1631" s="27">
        <v>8.6300000000000008</v>
      </c>
      <c r="G1631" s="26" t="s">
        <v>48</v>
      </c>
      <c r="H1631" s="27">
        <v>0</v>
      </c>
      <c r="I1631" s="26" t="s">
        <v>49</v>
      </c>
      <c r="J1631" s="27">
        <v>8.6300000000000008</v>
      </c>
    </row>
    <row r="1632" spans="1:10" ht="15" customHeight="1" thickBot="1">
      <c r="A1632" s="55"/>
      <c r="B1632" s="55"/>
      <c r="C1632" s="55"/>
      <c r="D1632" s="55"/>
      <c r="E1632" s="55" t="s">
        <v>50</v>
      </c>
      <c r="F1632" s="54">
        <v>92.15</v>
      </c>
      <c r="G1632" s="55"/>
      <c r="H1632" s="255" t="s">
        <v>51</v>
      </c>
      <c r="I1632" s="255"/>
      <c r="J1632" s="54">
        <v>411.91999999999996</v>
      </c>
    </row>
    <row r="1633" spans="1:10" ht="18" customHeight="1" thickTop="1">
      <c r="A1633" s="40" t="s">
        <v>662</v>
      </c>
      <c r="B1633" s="41" t="s">
        <v>16</v>
      </c>
      <c r="C1633" s="40" t="s">
        <v>17</v>
      </c>
      <c r="D1633" s="40" t="s">
        <v>6</v>
      </c>
      <c r="E1633" s="253" t="s">
        <v>42</v>
      </c>
      <c r="F1633" s="253"/>
      <c r="G1633" s="42" t="s">
        <v>18</v>
      </c>
      <c r="H1633" s="41" t="s">
        <v>19</v>
      </c>
      <c r="I1633" s="41" t="s">
        <v>20</v>
      </c>
      <c r="J1633" s="41" t="s">
        <v>7</v>
      </c>
    </row>
    <row r="1634" spans="1:10" ht="40.5" customHeight="1">
      <c r="A1634" s="69" t="s">
        <v>43</v>
      </c>
      <c r="B1634" s="70" t="s">
        <v>457</v>
      </c>
      <c r="C1634" s="69" t="s">
        <v>26</v>
      </c>
      <c r="D1634" s="69" t="s">
        <v>1479</v>
      </c>
      <c r="E1634" s="250" t="s">
        <v>79</v>
      </c>
      <c r="F1634" s="250"/>
      <c r="G1634" s="71" t="s">
        <v>31</v>
      </c>
      <c r="H1634" s="72">
        <v>1</v>
      </c>
      <c r="I1634" s="73">
        <v>84.06</v>
      </c>
      <c r="J1634" s="73">
        <v>84.06</v>
      </c>
    </row>
    <row r="1635" spans="1:10" ht="27" customHeight="1">
      <c r="A1635" s="28" t="s">
        <v>52</v>
      </c>
      <c r="B1635" s="29" t="s">
        <v>82</v>
      </c>
      <c r="C1635" s="28" t="s">
        <v>26</v>
      </c>
      <c r="D1635" s="28" t="s">
        <v>83</v>
      </c>
      <c r="E1635" s="254" t="s">
        <v>55</v>
      </c>
      <c r="F1635" s="254"/>
      <c r="G1635" s="30" t="s">
        <v>56</v>
      </c>
      <c r="H1635" s="31">
        <v>0.25309999999999999</v>
      </c>
      <c r="I1635" s="32">
        <v>19.899999999999999</v>
      </c>
      <c r="J1635" s="32">
        <v>5.03</v>
      </c>
    </row>
    <row r="1636" spans="1:10" ht="27" customHeight="1">
      <c r="A1636" s="28" t="s">
        <v>52</v>
      </c>
      <c r="B1636" s="29" t="s">
        <v>80</v>
      </c>
      <c r="C1636" s="28" t="s">
        <v>26</v>
      </c>
      <c r="D1636" s="28" t="s">
        <v>81</v>
      </c>
      <c r="E1636" s="254" t="s">
        <v>55</v>
      </c>
      <c r="F1636" s="254"/>
      <c r="G1636" s="30" t="s">
        <v>56</v>
      </c>
      <c r="H1636" s="31">
        <v>0.25309999999999999</v>
      </c>
      <c r="I1636" s="32">
        <v>24.08</v>
      </c>
      <c r="J1636" s="32">
        <v>6.09</v>
      </c>
    </row>
    <row r="1637" spans="1:10" ht="27" customHeight="1">
      <c r="A1637" s="21" t="s">
        <v>45</v>
      </c>
      <c r="B1637" s="22" t="s">
        <v>576</v>
      </c>
      <c r="C1637" s="21" t="s">
        <v>26</v>
      </c>
      <c r="D1637" s="21" t="s">
        <v>866</v>
      </c>
      <c r="E1637" s="257" t="s">
        <v>46</v>
      </c>
      <c r="F1637" s="257"/>
      <c r="G1637" s="23" t="s">
        <v>31</v>
      </c>
      <c r="H1637" s="24">
        <v>1</v>
      </c>
      <c r="I1637" s="25">
        <v>72.94</v>
      </c>
      <c r="J1637" s="25">
        <v>72.94</v>
      </c>
    </row>
    <row r="1638" spans="1:10" ht="27.6">
      <c r="A1638" s="26"/>
      <c r="B1638" s="26"/>
      <c r="C1638" s="26"/>
      <c r="D1638" s="26"/>
      <c r="E1638" s="26" t="s">
        <v>47</v>
      </c>
      <c r="F1638" s="27">
        <v>7.43</v>
      </c>
      <c r="G1638" s="26" t="s">
        <v>48</v>
      </c>
      <c r="H1638" s="27">
        <v>0</v>
      </c>
      <c r="I1638" s="26" t="s">
        <v>49</v>
      </c>
      <c r="J1638" s="27">
        <v>7.43</v>
      </c>
    </row>
    <row r="1639" spans="1:10" ht="15" customHeight="1" thickBot="1">
      <c r="A1639" s="55"/>
      <c r="B1639" s="55"/>
      <c r="C1639" s="55"/>
      <c r="D1639" s="55"/>
      <c r="E1639" s="55" t="s">
        <v>50</v>
      </c>
      <c r="F1639" s="54">
        <v>24.22</v>
      </c>
      <c r="G1639" s="55"/>
      <c r="H1639" s="255" t="s">
        <v>51</v>
      </c>
      <c r="I1639" s="255"/>
      <c r="J1639" s="54">
        <v>108.28</v>
      </c>
    </row>
    <row r="1640" spans="1:10" ht="18" customHeight="1" thickTop="1">
      <c r="A1640" s="40" t="s">
        <v>1480</v>
      </c>
      <c r="B1640" s="41" t="s">
        <v>16</v>
      </c>
      <c r="C1640" s="40" t="s">
        <v>17</v>
      </c>
      <c r="D1640" s="40" t="s">
        <v>6</v>
      </c>
      <c r="E1640" s="253" t="s">
        <v>42</v>
      </c>
      <c r="F1640" s="253"/>
      <c r="G1640" s="42" t="s">
        <v>18</v>
      </c>
      <c r="H1640" s="41" t="s">
        <v>19</v>
      </c>
      <c r="I1640" s="41" t="s">
        <v>20</v>
      </c>
      <c r="J1640" s="41" t="s">
        <v>7</v>
      </c>
    </row>
    <row r="1641" spans="1:10" ht="40.5" customHeight="1">
      <c r="A1641" s="69" t="s">
        <v>43</v>
      </c>
      <c r="B1641" s="70" t="s">
        <v>458</v>
      </c>
      <c r="C1641" s="69" t="s">
        <v>26</v>
      </c>
      <c r="D1641" s="69" t="s">
        <v>1481</v>
      </c>
      <c r="E1641" s="250" t="s">
        <v>79</v>
      </c>
      <c r="F1641" s="250"/>
      <c r="G1641" s="71" t="s">
        <v>30</v>
      </c>
      <c r="H1641" s="72">
        <v>1</v>
      </c>
      <c r="I1641" s="73">
        <v>62.25</v>
      </c>
      <c r="J1641" s="73">
        <v>62.25</v>
      </c>
    </row>
    <row r="1642" spans="1:10" ht="27" customHeight="1">
      <c r="A1642" s="28" t="s">
        <v>52</v>
      </c>
      <c r="B1642" s="29" t="s">
        <v>82</v>
      </c>
      <c r="C1642" s="28" t="s">
        <v>26</v>
      </c>
      <c r="D1642" s="28" t="s">
        <v>83</v>
      </c>
      <c r="E1642" s="254" t="s">
        <v>55</v>
      </c>
      <c r="F1642" s="254"/>
      <c r="G1642" s="30" t="s">
        <v>56</v>
      </c>
      <c r="H1642" s="31">
        <v>0.25330000000000003</v>
      </c>
      <c r="I1642" s="32">
        <v>19.899999999999999</v>
      </c>
      <c r="J1642" s="32">
        <v>5.04</v>
      </c>
    </row>
    <row r="1643" spans="1:10" ht="27" customHeight="1">
      <c r="A1643" s="28" t="s">
        <v>52</v>
      </c>
      <c r="B1643" s="29" t="s">
        <v>80</v>
      </c>
      <c r="C1643" s="28" t="s">
        <v>26</v>
      </c>
      <c r="D1643" s="28" t="s">
        <v>81</v>
      </c>
      <c r="E1643" s="254" t="s">
        <v>55</v>
      </c>
      <c r="F1643" s="254"/>
      <c r="G1643" s="30" t="s">
        <v>56</v>
      </c>
      <c r="H1643" s="31">
        <v>0.25330000000000003</v>
      </c>
      <c r="I1643" s="32">
        <v>24.08</v>
      </c>
      <c r="J1643" s="32">
        <v>6.09</v>
      </c>
    </row>
    <row r="1644" spans="1:10" ht="40.5" customHeight="1">
      <c r="A1644" s="28" t="s">
        <v>52</v>
      </c>
      <c r="B1644" s="29" t="s">
        <v>577</v>
      </c>
      <c r="C1644" s="28" t="s">
        <v>26</v>
      </c>
      <c r="D1644" s="28" t="s">
        <v>578</v>
      </c>
      <c r="E1644" s="254" t="s">
        <v>79</v>
      </c>
      <c r="F1644" s="254"/>
      <c r="G1644" s="30" t="s">
        <v>31</v>
      </c>
      <c r="H1644" s="31">
        <v>0.5</v>
      </c>
      <c r="I1644" s="32">
        <v>22.67</v>
      </c>
      <c r="J1644" s="32">
        <v>11.33</v>
      </c>
    </row>
    <row r="1645" spans="1:10" ht="21" customHeight="1">
      <c r="A1645" s="21" t="s">
        <v>45</v>
      </c>
      <c r="B1645" s="22" t="s">
        <v>579</v>
      </c>
      <c r="C1645" s="21" t="s">
        <v>26</v>
      </c>
      <c r="D1645" s="21" t="s">
        <v>580</v>
      </c>
      <c r="E1645" s="257" t="s">
        <v>46</v>
      </c>
      <c r="F1645" s="257"/>
      <c r="G1645" s="23" t="s">
        <v>30</v>
      </c>
      <c r="H1645" s="24">
        <v>1.05</v>
      </c>
      <c r="I1645" s="25">
        <v>37.9</v>
      </c>
      <c r="J1645" s="25">
        <v>39.79</v>
      </c>
    </row>
    <row r="1646" spans="1:10" ht="27.6">
      <c r="A1646" s="26"/>
      <c r="B1646" s="26"/>
      <c r="C1646" s="26"/>
      <c r="D1646" s="26"/>
      <c r="E1646" s="26" t="s">
        <v>47</v>
      </c>
      <c r="F1646" s="27">
        <v>12.08</v>
      </c>
      <c r="G1646" s="26" t="s">
        <v>48</v>
      </c>
      <c r="H1646" s="27">
        <v>0</v>
      </c>
      <c r="I1646" s="26" t="s">
        <v>49</v>
      </c>
      <c r="J1646" s="27">
        <v>12.08</v>
      </c>
    </row>
    <row r="1647" spans="1:10" ht="15" customHeight="1" thickBot="1">
      <c r="A1647" s="55"/>
      <c r="B1647" s="55"/>
      <c r="C1647" s="55"/>
      <c r="D1647" s="55"/>
      <c r="E1647" s="55" t="s">
        <v>50</v>
      </c>
      <c r="F1647" s="54">
        <v>17.940000000000001</v>
      </c>
      <c r="G1647" s="55"/>
      <c r="H1647" s="255" t="s">
        <v>51</v>
      </c>
      <c r="I1647" s="255"/>
      <c r="J1647" s="54">
        <v>80.19</v>
      </c>
    </row>
    <row r="1648" spans="1:10" ht="18" customHeight="1" thickTop="1">
      <c r="A1648" s="40" t="s">
        <v>1482</v>
      </c>
      <c r="B1648" s="41" t="s">
        <v>16</v>
      </c>
      <c r="C1648" s="40" t="s">
        <v>17</v>
      </c>
      <c r="D1648" s="40" t="s">
        <v>6</v>
      </c>
      <c r="E1648" s="253" t="s">
        <v>42</v>
      </c>
      <c r="F1648" s="253"/>
      <c r="G1648" s="42" t="s">
        <v>18</v>
      </c>
      <c r="H1648" s="41" t="s">
        <v>19</v>
      </c>
      <c r="I1648" s="41" t="s">
        <v>20</v>
      </c>
      <c r="J1648" s="41" t="s">
        <v>7</v>
      </c>
    </row>
    <row r="1649" spans="1:10" ht="40.5" customHeight="1">
      <c r="A1649" s="69" t="s">
        <v>43</v>
      </c>
      <c r="B1649" s="70" t="s">
        <v>665</v>
      </c>
      <c r="C1649" s="69" t="s">
        <v>26</v>
      </c>
      <c r="D1649" s="69" t="s">
        <v>1483</v>
      </c>
      <c r="E1649" s="250" t="s">
        <v>79</v>
      </c>
      <c r="F1649" s="250"/>
      <c r="G1649" s="71" t="s">
        <v>30</v>
      </c>
      <c r="H1649" s="72">
        <v>1</v>
      </c>
      <c r="I1649" s="73">
        <v>82.28</v>
      </c>
      <c r="J1649" s="73">
        <v>82.28</v>
      </c>
    </row>
    <row r="1650" spans="1:10" ht="27" customHeight="1">
      <c r="A1650" s="28" t="s">
        <v>52</v>
      </c>
      <c r="B1650" s="29" t="s">
        <v>82</v>
      </c>
      <c r="C1650" s="28" t="s">
        <v>26</v>
      </c>
      <c r="D1650" s="28" t="s">
        <v>83</v>
      </c>
      <c r="E1650" s="254" t="s">
        <v>55</v>
      </c>
      <c r="F1650" s="254"/>
      <c r="G1650" s="30" t="s">
        <v>56</v>
      </c>
      <c r="H1650" s="31">
        <v>0.3251</v>
      </c>
      <c r="I1650" s="32">
        <v>19.899999999999999</v>
      </c>
      <c r="J1650" s="32">
        <v>6.46</v>
      </c>
    </row>
    <row r="1651" spans="1:10" ht="27" customHeight="1">
      <c r="A1651" s="28" t="s">
        <v>52</v>
      </c>
      <c r="B1651" s="29" t="s">
        <v>80</v>
      </c>
      <c r="C1651" s="28" t="s">
        <v>26</v>
      </c>
      <c r="D1651" s="28" t="s">
        <v>81</v>
      </c>
      <c r="E1651" s="254" t="s">
        <v>55</v>
      </c>
      <c r="F1651" s="254"/>
      <c r="G1651" s="30" t="s">
        <v>56</v>
      </c>
      <c r="H1651" s="31">
        <v>0.3251</v>
      </c>
      <c r="I1651" s="32">
        <v>24.08</v>
      </c>
      <c r="J1651" s="32">
        <v>7.82</v>
      </c>
    </row>
    <row r="1652" spans="1:10" ht="40.5" customHeight="1">
      <c r="A1652" s="28" t="s">
        <v>52</v>
      </c>
      <c r="B1652" s="29" t="s">
        <v>577</v>
      </c>
      <c r="C1652" s="28" t="s">
        <v>26</v>
      </c>
      <c r="D1652" s="28" t="s">
        <v>578</v>
      </c>
      <c r="E1652" s="254" t="s">
        <v>79</v>
      </c>
      <c r="F1652" s="254"/>
      <c r="G1652" s="30" t="s">
        <v>31</v>
      </c>
      <c r="H1652" s="31">
        <v>0.5</v>
      </c>
      <c r="I1652" s="32">
        <v>22.67</v>
      </c>
      <c r="J1652" s="32">
        <v>11.33</v>
      </c>
    </row>
    <row r="1653" spans="1:10" ht="21" customHeight="1">
      <c r="A1653" s="21" t="s">
        <v>45</v>
      </c>
      <c r="B1653" s="22" t="s">
        <v>867</v>
      </c>
      <c r="C1653" s="21" t="s">
        <v>26</v>
      </c>
      <c r="D1653" s="21" t="s">
        <v>868</v>
      </c>
      <c r="E1653" s="257" t="s">
        <v>46</v>
      </c>
      <c r="F1653" s="257"/>
      <c r="G1653" s="23" t="s">
        <v>30</v>
      </c>
      <c r="H1653" s="24">
        <v>1.05</v>
      </c>
      <c r="I1653" s="25">
        <v>53.98</v>
      </c>
      <c r="J1653" s="25">
        <v>56.67</v>
      </c>
    </row>
    <row r="1654" spans="1:10" ht="27.6">
      <c r="A1654" s="26"/>
      <c r="B1654" s="26"/>
      <c r="C1654" s="26"/>
      <c r="D1654" s="26"/>
      <c r="E1654" s="26" t="s">
        <v>47</v>
      </c>
      <c r="F1654" s="27">
        <v>14.19</v>
      </c>
      <c r="G1654" s="26" t="s">
        <v>48</v>
      </c>
      <c r="H1654" s="27">
        <v>0</v>
      </c>
      <c r="I1654" s="26" t="s">
        <v>49</v>
      </c>
      <c r="J1654" s="27">
        <v>14.19</v>
      </c>
    </row>
    <row r="1655" spans="1:10" ht="15" customHeight="1" thickBot="1">
      <c r="A1655" s="55"/>
      <c r="B1655" s="55"/>
      <c r="C1655" s="55"/>
      <c r="D1655" s="55"/>
      <c r="E1655" s="55" t="s">
        <v>50</v>
      </c>
      <c r="F1655" s="54">
        <v>23.71</v>
      </c>
      <c r="G1655" s="55"/>
      <c r="H1655" s="255" t="s">
        <v>51</v>
      </c>
      <c r="I1655" s="255"/>
      <c r="J1655" s="54">
        <v>105.99000000000001</v>
      </c>
    </row>
    <row r="1656" spans="1:10" ht="18" customHeight="1" thickTop="1">
      <c r="A1656" s="40" t="s">
        <v>1484</v>
      </c>
      <c r="B1656" s="41" t="s">
        <v>16</v>
      </c>
      <c r="C1656" s="40" t="s">
        <v>17</v>
      </c>
      <c r="D1656" s="40" t="s">
        <v>6</v>
      </c>
      <c r="E1656" s="253" t="s">
        <v>42</v>
      </c>
      <c r="F1656" s="253"/>
      <c r="G1656" s="42" t="s">
        <v>18</v>
      </c>
      <c r="H1656" s="41" t="s">
        <v>19</v>
      </c>
      <c r="I1656" s="41" t="s">
        <v>20</v>
      </c>
      <c r="J1656" s="41" t="s">
        <v>7</v>
      </c>
    </row>
    <row r="1657" spans="1:10" ht="27" customHeight="1">
      <c r="A1657" s="69" t="s">
        <v>43</v>
      </c>
      <c r="B1657" s="70" t="s">
        <v>666</v>
      </c>
      <c r="C1657" s="69" t="s">
        <v>26</v>
      </c>
      <c r="D1657" s="69" t="s">
        <v>667</v>
      </c>
      <c r="E1657" s="250" t="s">
        <v>118</v>
      </c>
      <c r="F1657" s="250"/>
      <c r="G1657" s="71" t="s">
        <v>31</v>
      </c>
      <c r="H1657" s="72">
        <v>1</v>
      </c>
      <c r="I1657" s="73">
        <v>57.07</v>
      </c>
      <c r="J1657" s="73">
        <v>57.07</v>
      </c>
    </row>
    <row r="1658" spans="1:10" ht="27" customHeight="1">
      <c r="A1658" s="28" t="s">
        <v>52</v>
      </c>
      <c r="B1658" s="29" t="s">
        <v>869</v>
      </c>
      <c r="C1658" s="28" t="s">
        <v>26</v>
      </c>
      <c r="D1658" s="28" t="s">
        <v>870</v>
      </c>
      <c r="E1658" s="254" t="s">
        <v>86</v>
      </c>
      <c r="F1658" s="254"/>
      <c r="G1658" s="30" t="s">
        <v>28</v>
      </c>
      <c r="H1658" s="31">
        <v>1.41E-2</v>
      </c>
      <c r="I1658" s="32">
        <v>208.46</v>
      </c>
      <c r="J1658" s="32">
        <v>2.93</v>
      </c>
    </row>
    <row r="1659" spans="1:10" ht="27" customHeight="1">
      <c r="A1659" s="28" t="s">
        <v>52</v>
      </c>
      <c r="B1659" s="29" t="s">
        <v>57</v>
      </c>
      <c r="C1659" s="28" t="s">
        <v>26</v>
      </c>
      <c r="D1659" s="28" t="s">
        <v>58</v>
      </c>
      <c r="E1659" s="254" t="s">
        <v>55</v>
      </c>
      <c r="F1659" s="254"/>
      <c r="G1659" s="30" t="s">
        <v>56</v>
      </c>
      <c r="H1659" s="31">
        <v>0.1384</v>
      </c>
      <c r="I1659" s="32">
        <v>23.83</v>
      </c>
      <c r="J1659" s="32">
        <v>3.29</v>
      </c>
    </row>
    <row r="1660" spans="1:10" ht="27" customHeight="1">
      <c r="A1660" s="28" t="s">
        <v>52</v>
      </c>
      <c r="B1660" s="29" t="s">
        <v>53</v>
      </c>
      <c r="C1660" s="28" t="s">
        <v>26</v>
      </c>
      <c r="D1660" s="28" t="s">
        <v>54</v>
      </c>
      <c r="E1660" s="254" t="s">
        <v>55</v>
      </c>
      <c r="F1660" s="254"/>
      <c r="G1660" s="30" t="s">
        <v>56</v>
      </c>
      <c r="H1660" s="31">
        <v>0.10879999999999999</v>
      </c>
      <c r="I1660" s="32">
        <v>19.11</v>
      </c>
      <c r="J1660" s="32">
        <v>2.0699999999999998</v>
      </c>
    </row>
    <row r="1661" spans="1:10" ht="27" customHeight="1">
      <c r="A1661" s="21" t="s">
        <v>45</v>
      </c>
      <c r="B1661" s="22" t="s">
        <v>871</v>
      </c>
      <c r="C1661" s="21" t="s">
        <v>26</v>
      </c>
      <c r="D1661" s="21" t="s">
        <v>872</v>
      </c>
      <c r="E1661" s="257" t="s">
        <v>46</v>
      </c>
      <c r="F1661" s="257"/>
      <c r="G1661" s="23" t="s">
        <v>31</v>
      </c>
      <c r="H1661" s="24">
        <v>1</v>
      </c>
      <c r="I1661" s="25">
        <v>48.78</v>
      </c>
      <c r="J1661" s="25">
        <v>48.78</v>
      </c>
    </row>
    <row r="1662" spans="1:10" ht="27.6">
      <c r="A1662" s="26"/>
      <c r="B1662" s="26"/>
      <c r="C1662" s="26"/>
      <c r="D1662" s="26"/>
      <c r="E1662" s="26" t="s">
        <v>47</v>
      </c>
      <c r="F1662" s="27">
        <v>4.59</v>
      </c>
      <c r="G1662" s="26" t="s">
        <v>48</v>
      </c>
      <c r="H1662" s="27">
        <v>0</v>
      </c>
      <c r="I1662" s="26" t="s">
        <v>49</v>
      </c>
      <c r="J1662" s="27">
        <v>4.59</v>
      </c>
    </row>
    <row r="1663" spans="1:10" ht="15" customHeight="1" thickBot="1">
      <c r="A1663" s="55"/>
      <c r="B1663" s="55"/>
      <c r="C1663" s="55"/>
      <c r="D1663" s="55"/>
      <c r="E1663" s="55" t="s">
        <v>50</v>
      </c>
      <c r="F1663" s="54">
        <v>16.440000000000001</v>
      </c>
      <c r="G1663" s="55"/>
      <c r="H1663" s="255" t="s">
        <v>51</v>
      </c>
      <c r="I1663" s="255"/>
      <c r="J1663" s="54">
        <v>73.510000000000005</v>
      </c>
    </row>
    <row r="1664" spans="1:10" ht="18" customHeight="1" thickTop="1">
      <c r="A1664" s="40" t="s">
        <v>1485</v>
      </c>
      <c r="B1664" s="41" t="s">
        <v>16</v>
      </c>
      <c r="C1664" s="40" t="s">
        <v>17</v>
      </c>
      <c r="D1664" s="40" t="s">
        <v>6</v>
      </c>
      <c r="E1664" s="253" t="s">
        <v>42</v>
      </c>
      <c r="F1664" s="253"/>
      <c r="G1664" s="42" t="s">
        <v>18</v>
      </c>
      <c r="H1664" s="41" t="s">
        <v>19</v>
      </c>
      <c r="I1664" s="41" t="s">
        <v>20</v>
      </c>
      <c r="J1664" s="41" t="s">
        <v>7</v>
      </c>
    </row>
    <row r="1665" spans="1:10" ht="21" customHeight="1">
      <c r="A1665" s="69" t="s">
        <v>43</v>
      </c>
      <c r="B1665" s="70" t="s">
        <v>668</v>
      </c>
      <c r="C1665" s="69" t="s">
        <v>23</v>
      </c>
      <c r="D1665" s="69" t="s">
        <v>669</v>
      </c>
      <c r="E1665" s="250" t="s">
        <v>561</v>
      </c>
      <c r="F1665" s="250"/>
      <c r="G1665" s="71" t="s">
        <v>31</v>
      </c>
      <c r="H1665" s="72">
        <v>1</v>
      </c>
      <c r="I1665" s="73">
        <v>16.100000000000001</v>
      </c>
      <c r="J1665" s="73">
        <v>16.100000000000001</v>
      </c>
    </row>
    <row r="1666" spans="1:10" ht="27" customHeight="1">
      <c r="A1666" s="28" t="s">
        <v>52</v>
      </c>
      <c r="B1666" s="29" t="s">
        <v>80</v>
      </c>
      <c r="C1666" s="28" t="s">
        <v>26</v>
      </c>
      <c r="D1666" s="28" t="s">
        <v>81</v>
      </c>
      <c r="E1666" s="254" t="s">
        <v>55</v>
      </c>
      <c r="F1666" s="254"/>
      <c r="G1666" s="30" t="s">
        <v>56</v>
      </c>
      <c r="H1666" s="31">
        <v>0.3</v>
      </c>
      <c r="I1666" s="32">
        <v>24.08</v>
      </c>
      <c r="J1666" s="32">
        <v>7.22</v>
      </c>
    </row>
    <row r="1667" spans="1:10" ht="27" customHeight="1">
      <c r="A1667" s="28" t="s">
        <v>52</v>
      </c>
      <c r="B1667" s="29" t="s">
        <v>82</v>
      </c>
      <c r="C1667" s="28" t="s">
        <v>26</v>
      </c>
      <c r="D1667" s="28" t="s">
        <v>83</v>
      </c>
      <c r="E1667" s="254" t="s">
        <v>55</v>
      </c>
      <c r="F1667" s="254"/>
      <c r="G1667" s="30" t="s">
        <v>56</v>
      </c>
      <c r="H1667" s="31">
        <v>0.3</v>
      </c>
      <c r="I1667" s="32">
        <v>19.899999999999999</v>
      </c>
      <c r="J1667" s="32">
        <v>5.97</v>
      </c>
    </row>
    <row r="1668" spans="1:10" ht="27" customHeight="1">
      <c r="A1668" s="21" t="s">
        <v>45</v>
      </c>
      <c r="B1668" s="22" t="s">
        <v>873</v>
      </c>
      <c r="C1668" s="21" t="s">
        <v>26</v>
      </c>
      <c r="D1668" s="21" t="s">
        <v>874</v>
      </c>
      <c r="E1668" s="257" t="s">
        <v>46</v>
      </c>
      <c r="F1668" s="257"/>
      <c r="G1668" s="23" t="s">
        <v>31</v>
      </c>
      <c r="H1668" s="24">
        <v>1</v>
      </c>
      <c r="I1668" s="25">
        <v>2.91</v>
      </c>
      <c r="J1668" s="25">
        <v>2.91</v>
      </c>
    </row>
    <row r="1669" spans="1:10" ht="27.6">
      <c r="A1669" s="26"/>
      <c r="B1669" s="26"/>
      <c r="C1669" s="26"/>
      <c r="D1669" s="26"/>
      <c r="E1669" s="26" t="s">
        <v>47</v>
      </c>
      <c r="F1669" s="27">
        <v>8.82</v>
      </c>
      <c r="G1669" s="26" t="s">
        <v>48</v>
      </c>
      <c r="H1669" s="27">
        <v>0</v>
      </c>
      <c r="I1669" s="26" t="s">
        <v>49</v>
      </c>
      <c r="J1669" s="27">
        <v>8.82</v>
      </c>
    </row>
    <row r="1670" spans="1:10" ht="15" customHeight="1" thickBot="1">
      <c r="A1670" s="55"/>
      <c r="B1670" s="55"/>
      <c r="C1670" s="55"/>
      <c r="D1670" s="55"/>
      <c r="E1670" s="55" t="s">
        <v>50</v>
      </c>
      <c r="F1670" s="54">
        <v>4.6399999999999997</v>
      </c>
      <c r="G1670" s="55"/>
      <c r="H1670" s="255" t="s">
        <v>51</v>
      </c>
      <c r="I1670" s="255"/>
      <c r="J1670" s="54">
        <v>20.740000000000002</v>
      </c>
    </row>
    <row r="1671" spans="1:10" ht="18" customHeight="1" thickTop="1">
      <c r="A1671" s="40" t="s">
        <v>1486</v>
      </c>
      <c r="B1671" s="41" t="s">
        <v>16</v>
      </c>
      <c r="C1671" s="40" t="s">
        <v>17</v>
      </c>
      <c r="D1671" s="40" t="s">
        <v>6</v>
      </c>
      <c r="E1671" s="253" t="s">
        <v>42</v>
      </c>
      <c r="F1671" s="253"/>
      <c r="G1671" s="42" t="s">
        <v>18</v>
      </c>
      <c r="H1671" s="41" t="s">
        <v>19</v>
      </c>
      <c r="I1671" s="41" t="s">
        <v>20</v>
      </c>
      <c r="J1671" s="41" t="s">
        <v>7</v>
      </c>
    </row>
    <row r="1672" spans="1:10" ht="21" customHeight="1">
      <c r="A1672" s="69" t="s">
        <v>43</v>
      </c>
      <c r="B1672" s="70" t="s">
        <v>670</v>
      </c>
      <c r="C1672" s="69" t="s">
        <v>23</v>
      </c>
      <c r="D1672" s="69" t="s">
        <v>1487</v>
      </c>
      <c r="E1672" s="250" t="s">
        <v>875</v>
      </c>
      <c r="F1672" s="250"/>
      <c r="G1672" s="71" t="s">
        <v>24</v>
      </c>
      <c r="H1672" s="72">
        <v>1</v>
      </c>
      <c r="I1672" s="73">
        <v>1089.3900000000001</v>
      </c>
      <c r="J1672" s="73">
        <v>1089.3900000000001</v>
      </c>
    </row>
    <row r="1673" spans="1:10" ht="27" customHeight="1">
      <c r="A1673" s="28" t="s">
        <v>52</v>
      </c>
      <c r="B1673" s="29" t="s">
        <v>57</v>
      </c>
      <c r="C1673" s="28" t="s">
        <v>26</v>
      </c>
      <c r="D1673" s="28" t="s">
        <v>58</v>
      </c>
      <c r="E1673" s="254" t="s">
        <v>55</v>
      </c>
      <c r="F1673" s="254"/>
      <c r="G1673" s="30" t="s">
        <v>56</v>
      </c>
      <c r="H1673" s="31">
        <v>1.2</v>
      </c>
      <c r="I1673" s="32">
        <v>23.83</v>
      </c>
      <c r="J1673" s="32">
        <v>28.59</v>
      </c>
    </row>
    <row r="1674" spans="1:10" ht="27" customHeight="1">
      <c r="A1674" s="28" t="s">
        <v>52</v>
      </c>
      <c r="B1674" s="29" t="s">
        <v>53</v>
      </c>
      <c r="C1674" s="28" t="s">
        <v>26</v>
      </c>
      <c r="D1674" s="28" t="s">
        <v>54</v>
      </c>
      <c r="E1674" s="254" t="s">
        <v>55</v>
      </c>
      <c r="F1674" s="254"/>
      <c r="G1674" s="30" t="s">
        <v>56</v>
      </c>
      <c r="H1674" s="31">
        <v>2</v>
      </c>
      <c r="I1674" s="32">
        <v>19.11</v>
      </c>
      <c r="J1674" s="32">
        <v>38.22</v>
      </c>
    </row>
    <row r="1675" spans="1:10" ht="27" customHeight="1">
      <c r="A1675" s="21" t="s">
        <v>45</v>
      </c>
      <c r="B1675" s="22" t="s">
        <v>876</v>
      </c>
      <c r="C1675" s="21" t="s">
        <v>26</v>
      </c>
      <c r="D1675" s="21" t="s">
        <v>877</v>
      </c>
      <c r="E1675" s="257" t="s">
        <v>46</v>
      </c>
      <c r="F1675" s="257"/>
      <c r="G1675" s="23" t="s">
        <v>24</v>
      </c>
      <c r="H1675" s="24">
        <v>1.2</v>
      </c>
      <c r="I1675" s="25">
        <v>848.22</v>
      </c>
      <c r="J1675" s="25">
        <v>1017.86</v>
      </c>
    </row>
    <row r="1676" spans="1:10" ht="21" customHeight="1">
      <c r="A1676" s="21" t="s">
        <v>45</v>
      </c>
      <c r="B1676" s="22" t="s">
        <v>677</v>
      </c>
      <c r="C1676" s="21" t="s">
        <v>26</v>
      </c>
      <c r="D1676" s="21" t="s">
        <v>678</v>
      </c>
      <c r="E1676" s="257" t="s">
        <v>46</v>
      </c>
      <c r="F1676" s="257"/>
      <c r="G1676" s="23" t="s">
        <v>28</v>
      </c>
      <c r="H1676" s="24">
        <v>8.0000000000000002E-3</v>
      </c>
      <c r="I1676" s="25">
        <v>90.67</v>
      </c>
      <c r="J1676" s="25">
        <v>0.72</v>
      </c>
    </row>
    <row r="1677" spans="1:10" ht="21" customHeight="1">
      <c r="A1677" s="21" t="s">
        <v>45</v>
      </c>
      <c r="B1677" s="22" t="s">
        <v>91</v>
      </c>
      <c r="C1677" s="21" t="s">
        <v>26</v>
      </c>
      <c r="D1677" s="21" t="s">
        <v>92</v>
      </c>
      <c r="E1677" s="257" t="s">
        <v>46</v>
      </c>
      <c r="F1677" s="257"/>
      <c r="G1677" s="23" t="s">
        <v>59</v>
      </c>
      <c r="H1677" s="24">
        <v>3.2</v>
      </c>
      <c r="I1677" s="25">
        <v>1.25</v>
      </c>
      <c r="J1677" s="25">
        <v>4</v>
      </c>
    </row>
    <row r="1678" spans="1:10" ht="27.6">
      <c r="A1678" s="26"/>
      <c r="B1678" s="26"/>
      <c r="C1678" s="26"/>
      <c r="D1678" s="26"/>
      <c r="E1678" s="26" t="s">
        <v>47</v>
      </c>
      <c r="F1678" s="27">
        <v>43.78</v>
      </c>
      <c r="G1678" s="26" t="s">
        <v>48</v>
      </c>
      <c r="H1678" s="27">
        <v>0</v>
      </c>
      <c r="I1678" s="26" t="s">
        <v>49</v>
      </c>
      <c r="J1678" s="27">
        <v>43.78</v>
      </c>
    </row>
    <row r="1679" spans="1:10" ht="15" customHeight="1" thickBot="1">
      <c r="A1679" s="55"/>
      <c r="B1679" s="55"/>
      <c r="C1679" s="55"/>
      <c r="D1679" s="55"/>
      <c r="E1679" s="55" t="s">
        <v>50</v>
      </c>
      <c r="F1679" s="54">
        <v>313.95999999999998</v>
      </c>
      <c r="G1679" s="55"/>
      <c r="H1679" s="255" t="s">
        <v>51</v>
      </c>
      <c r="I1679" s="255"/>
      <c r="J1679" s="54">
        <v>1403.3500000000001</v>
      </c>
    </row>
    <row r="1680" spans="1:10" ht="18" customHeight="1" thickTop="1">
      <c r="A1680" s="40" t="s">
        <v>1488</v>
      </c>
      <c r="B1680" s="41" t="s">
        <v>16</v>
      </c>
      <c r="C1680" s="40" t="s">
        <v>17</v>
      </c>
      <c r="D1680" s="40" t="s">
        <v>6</v>
      </c>
      <c r="E1680" s="253" t="s">
        <v>42</v>
      </c>
      <c r="F1680" s="253"/>
      <c r="G1680" s="42" t="s">
        <v>18</v>
      </c>
      <c r="H1680" s="41" t="s">
        <v>19</v>
      </c>
      <c r="I1680" s="41" t="s">
        <v>20</v>
      </c>
      <c r="J1680" s="41" t="s">
        <v>7</v>
      </c>
    </row>
    <row r="1681" spans="1:10" ht="27" customHeight="1">
      <c r="A1681" s="69" t="s">
        <v>43</v>
      </c>
      <c r="B1681" s="70" t="s">
        <v>1489</v>
      </c>
      <c r="C1681" s="69" t="s">
        <v>23</v>
      </c>
      <c r="D1681" s="69" t="s">
        <v>1490</v>
      </c>
      <c r="E1681" s="250">
        <v>113</v>
      </c>
      <c r="F1681" s="250"/>
      <c r="G1681" s="71" t="s">
        <v>24</v>
      </c>
      <c r="H1681" s="72">
        <v>1</v>
      </c>
      <c r="I1681" s="73">
        <v>437.19</v>
      </c>
      <c r="J1681" s="73">
        <v>437.19</v>
      </c>
    </row>
    <row r="1682" spans="1:10" ht="27" customHeight="1">
      <c r="A1682" s="28" t="s">
        <v>52</v>
      </c>
      <c r="B1682" s="29" t="s">
        <v>72</v>
      </c>
      <c r="C1682" s="28" t="s">
        <v>26</v>
      </c>
      <c r="D1682" s="28" t="s">
        <v>73</v>
      </c>
      <c r="E1682" s="254" t="s">
        <v>55</v>
      </c>
      <c r="F1682" s="254"/>
      <c r="G1682" s="30" t="s">
        <v>56</v>
      </c>
      <c r="H1682" s="31">
        <v>1</v>
      </c>
      <c r="I1682" s="32">
        <v>19.440000000000001</v>
      </c>
      <c r="J1682" s="32">
        <v>19.440000000000001</v>
      </c>
    </row>
    <row r="1683" spans="1:10" ht="27" customHeight="1">
      <c r="A1683" s="28" t="s">
        <v>52</v>
      </c>
      <c r="B1683" s="29" t="s">
        <v>283</v>
      </c>
      <c r="C1683" s="28" t="s">
        <v>26</v>
      </c>
      <c r="D1683" s="28" t="s">
        <v>284</v>
      </c>
      <c r="E1683" s="254" t="s">
        <v>55</v>
      </c>
      <c r="F1683" s="254"/>
      <c r="G1683" s="30" t="s">
        <v>56</v>
      </c>
      <c r="H1683" s="31">
        <v>1</v>
      </c>
      <c r="I1683" s="32">
        <v>22.56</v>
      </c>
      <c r="J1683" s="32">
        <v>22.56</v>
      </c>
    </row>
    <row r="1684" spans="1:10" ht="21" customHeight="1">
      <c r="A1684" s="21" t="s">
        <v>45</v>
      </c>
      <c r="B1684" s="22" t="s">
        <v>1491</v>
      </c>
      <c r="C1684" s="21" t="s">
        <v>965</v>
      </c>
      <c r="D1684" s="21" t="s">
        <v>1492</v>
      </c>
      <c r="E1684" s="257" t="s">
        <v>46</v>
      </c>
      <c r="F1684" s="257"/>
      <c r="G1684" s="23" t="s">
        <v>1493</v>
      </c>
      <c r="H1684" s="24">
        <v>4</v>
      </c>
      <c r="I1684" s="25">
        <v>0.95</v>
      </c>
      <c r="J1684" s="25">
        <v>3.8</v>
      </c>
    </row>
    <row r="1685" spans="1:10" ht="21" customHeight="1">
      <c r="A1685" s="21" t="s">
        <v>45</v>
      </c>
      <c r="B1685" s="22" t="s">
        <v>1494</v>
      </c>
      <c r="C1685" s="21" t="s">
        <v>965</v>
      </c>
      <c r="D1685" s="21" t="s">
        <v>1495</v>
      </c>
      <c r="E1685" s="257" t="s">
        <v>46</v>
      </c>
      <c r="F1685" s="257"/>
      <c r="G1685" s="23" t="s">
        <v>24</v>
      </c>
      <c r="H1685" s="24">
        <v>1</v>
      </c>
      <c r="I1685" s="25">
        <v>391.39</v>
      </c>
      <c r="J1685" s="25">
        <v>391.39</v>
      </c>
    </row>
    <row r="1686" spans="1:10" ht="27.6">
      <c r="A1686" s="26"/>
      <c r="B1686" s="26"/>
      <c r="C1686" s="26"/>
      <c r="D1686" s="26"/>
      <c r="E1686" s="26" t="s">
        <v>47</v>
      </c>
      <c r="F1686" s="27">
        <v>27.76</v>
      </c>
      <c r="G1686" s="26" t="s">
        <v>48</v>
      </c>
      <c r="H1686" s="27">
        <v>0</v>
      </c>
      <c r="I1686" s="26" t="s">
        <v>49</v>
      </c>
      <c r="J1686" s="27">
        <v>27.76</v>
      </c>
    </row>
    <row r="1687" spans="1:10" ht="15" customHeight="1" thickBot="1">
      <c r="A1687" s="55"/>
      <c r="B1687" s="55"/>
      <c r="C1687" s="55"/>
      <c r="D1687" s="55"/>
      <c r="E1687" s="55" t="s">
        <v>50</v>
      </c>
      <c r="F1687" s="54">
        <v>125.99</v>
      </c>
      <c r="G1687" s="55"/>
      <c r="H1687" s="255" t="s">
        <v>51</v>
      </c>
      <c r="I1687" s="255"/>
      <c r="J1687" s="54">
        <v>563.17999999999995</v>
      </c>
    </row>
    <row r="1688" spans="1:10" ht="18" customHeight="1" thickTop="1">
      <c r="A1688" s="40" t="s">
        <v>1496</v>
      </c>
      <c r="B1688" s="41" t="s">
        <v>16</v>
      </c>
      <c r="C1688" s="40" t="s">
        <v>17</v>
      </c>
      <c r="D1688" s="40" t="s">
        <v>6</v>
      </c>
      <c r="E1688" s="253" t="s">
        <v>42</v>
      </c>
      <c r="F1688" s="253"/>
      <c r="G1688" s="42" t="s">
        <v>18</v>
      </c>
      <c r="H1688" s="41" t="s">
        <v>19</v>
      </c>
      <c r="I1688" s="41" t="s">
        <v>20</v>
      </c>
      <c r="J1688" s="41" t="s">
        <v>7</v>
      </c>
    </row>
    <row r="1689" spans="1:10" ht="27" customHeight="1">
      <c r="A1689" s="69" t="s">
        <v>43</v>
      </c>
      <c r="B1689" s="70" t="s">
        <v>671</v>
      </c>
      <c r="C1689" s="69" t="s">
        <v>26</v>
      </c>
      <c r="D1689" s="69" t="s">
        <v>1497</v>
      </c>
      <c r="E1689" s="250" t="s">
        <v>66</v>
      </c>
      <c r="F1689" s="250"/>
      <c r="G1689" s="71" t="s">
        <v>30</v>
      </c>
      <c r="H1689" s="72">
        <v>1</v>
      </c>
      <c r="I1689" s="73">
        <v>155.97</v>
      </c>
      <c r="J1689" s="73">
        <v>155.97</v>
      </c>
    </row>
    <row r="1690" spans="1:10" ht="40.5" customHeight="1">
      <c r="A1690" s="28" t="s">
        <v>52</v>
      </c>
      <c r="B1690" s="29" t="s">
        <v>878</v>
      </c>
      <c r="C1690" s="28" t="s">
        <v>26</v>
      </c>
      <c r="D1690" s="28" t="s">
        <v>879</v>
      </c>
      <c r="E1690" s="254" t="s">
        <v>55</v>
      </c>
      <c r="F1690" s="254"/>
      <c r="G1690" s="30" t="s">
        <v>28</v>
      </c>
      <c r="H1690" s="31">
        <v>6.0000000000000001E-3</v>
      </c>
      <c r="I1690" s="32">
        <v>559.88</v>
      </c>
      <c r="J1690" s="32">
        <v>3.35</v>
      </c>
    </row>
    <row r="1691" spans="1:10" ht="27" customHeight="1">
      <c r="A1691" s="28" t="s">
        <v>52</v>
      </c>
      <c r="B1691" s="29" t="s">
        <v>70</v>
      </c>
      <c r="C1691" s="28" t="s">
        <v>26</v>
      </c>
      <c r="D1691" s="28" t="s">
        <v>71</v>
      </c>
      <c r="E1691" s="254" t="s">
        <v>55</v>
      </c>
      <c r="F1691" s="254"/>
      <c r="G1691" s="30" t="s">
        <v>56</v>
      </c>
      <c r="H1691" s="31">
        <v>0.41899999999999998</v>
      </c>
      <c r="I1691" s="32">
        <v>24.45</v>
      </c>
      <c r="J1691" s="32">
        <v>10.24</v>
      </c>
    </row>
    <row r="1692" spans="1:10" ht="27" customHeight="1">
      <c r="A1692" s="28" t="s">
        <v>52</v>
      </c>
      <c r="B1692" s="29" t="s">
        <v>53</v>
      </c>
      <c r="C1692" s="28" t="s">
        <v>26</v>
      </c>
      <c r="D1692" s="28" t="s">
        <v>54</v>
      </c>
      <c r="E1692" s="254" t="s">
        <v>55</v>
      </c>
      <c r="F1692" s="254"/>
      <c r="G1692" s="30" t="s">
        <v>56</v>
      </c>
      <c r="H1692" s="31">
        <v>0.20899999999999999</v>
      </c>
      <c r="I1692" s="32">
        <v>19.11</v>
      </c>
      <c r="J1692" s="32">
        <v>3.99</v>
      </c>
    </row>
    <row r="1693" spans="1:10" ht="27" customHeight="1">
      <c r="A1693" s="28" t="s">
        <v>52</v>
      </c>
      <c r="B1693" s="29" t="s">
        <v>710</v>
      </c>
      <c r="C1693" s="28" t="s">
        <v>26</v>
      </c>
      <c r="D1693" s="28" t="s">
        <v>711</v>
      </c>
      <c r="E1693" s="254" t="s">
        <v>67</v>
      </c>
      <c r="F1693" s="254"/>
      <c r="G1693" s="30" t="s">
        <v>68</v>
      </c>
      <c r="H1693" s="31">
        <v>2.1000000000000001E-2</v>
      </c>
      <c r="I1693" s="32">
        <v>25.7</v>
      </c>
      <c r="J1693" s="32">
        <v>0.53</v>
      </c>
    </row>
    <row r="1694" spans="1:10" ht="27" customHeight="1">
      <c r="A1694" s="28" t="s">
        <v>52</v>
      </c>
      <c r="B1694" s="29" t="s">
        <v>712</v>
      </c>
      <c r="C1694" s="28" t="s">
        <v>26</v>
      </c>
      <c r="D1694" s="28" t="s">
        <v>713</v>
      </c>
      <c r="E1694" s="254" t="s">
        <v>67</v>
      </c>
      <c r="F1694" s="254"/>
      <c r="G1694" s="30" t="s">
        <v>69</v>
      </c>
      <c r="H1694" s="31">
        <v>0.39800000000000002</v>
      </c>
      <c r="I1694" s="32">
        <v>24.19</v>
      </c>
      <c r="J1694" s="32">
        <v>9.6199999999999992</v>
      </c>
    </row>
    <row r="1695" spans="1:10" ht="27" customHeight="1">
      <c r="A1695" s="21" t="s">
        <v>45</v>
      </c>
      <c r="B1695" s="22" t="s">
        <v>880</v>
      </c>
      <c r="C1695" s="21" t="s">
        <v>26</v>
      </c>
      <c r="D1695" s="21" t="s">
        <v>881</v>
      </c>
      <c r="E1695" s="257" t="s">
        <v>46</v>
      </c>
      <c r="F1695" s="257"/>
      <c r="G1695" s="23" t="s">
        <v>30</v>
      </c>
      <c r="H1695" s="24">
        <v>1.04</v>
      </c>
      <c r="I1695" s="25">
        <v>123.31</v>
      </c>
      <c r="J1695" s="25">
        <v>128.24</v>
      </c>
    </row>
    <row r="1696" spans="1:10" ht="27.6">
      <c r="A1696" s="26"/>
      <c r="B1696" s="26"/>
      <c r="C1696" s="26"/>
      <c r="D1696" s="26"/>
      <c r="E1696" s="26" t="s">
        <v>47</v>
      </c>
      <c r="F1696" s="27">
        <v>17.57</v>
      </c>
      <c r="G1696" s="26" t="s">
        <v>48</v>
      </c>
      <c r="H1696" s="27">
        <v>0</v>
      </c>
      <c r="I1696" s="26" t="s">
        <v>49</v>
      </c>
      <c r="J1696" s="27">
        <v>17.57</v>
      </c>
    </row>
    <row r="1697" spans="1:10" ht="15" customHeight="1" thickBot="1">
      <c r="A1697" s="55"/>
      <c r="B1697" s="55"/>
      <c r="C1697" s="55"/>
      <c r="D1697" s="55"/>
      <c r="E1697" s="55" t="s">
        <v>50</v>
      </c>
      <c r="F1697" s="54">
        <v>44.95</v>
      </c>
      <c r="G1697" s="55"/>
      <c r="H1697" s="255" t="s">
        <v>51</v>
      </c>
      <c r="I1697" s="255"/>
      <c r="J1697" s="54">
        <v>200.92000000000002</v>
      </c>
    </row>
    <row r="1698" spans="1:10" ht="18" customHeight="1" thickTop="1">
      <c r="A1698" s="40" t="s">
        <v>1498</v>
      </c>
      <c r="B1698" s="41" t="s">
        <v>16</v>
      </c>
      <c r="C1698" s="40" t="s">
        <v>17</v>
      </c>
      <c r="D1698" s="40" t="s">
        <v>6</v>
      </c>
      <c r="E1698" s="253" t="s">
        <v>42</v>
      </c>
      <c r="F1698" s="253"/>
      <c r="G1698" s="42" t="s">
        <v>18</v>
      </c>
      <c r="H1698" s="41" t="s">
        <v>19</v>
      </c>
      <c r="I1698" s="41" t="s">
        <v>20</v>
      </c>
      <c r="J1698" s="41" t="s">
        <v>7</v>
      </c>
    </row>
    <row r="1699" spans="1:10" ht="27" customHeight="1">
      <c r="A1699" s="69" t="s">
        <v>43</v>
      </c>
      <c r="B1699" s="70" t="s">
        <v>1499</v>
      </c>
      <c r="C1699" s="69" t="s">
        <v>23</v>
      </c>
      <c r="D1699" s="69" t="s">
        <v>1500</v>
      </c>
      <c r="E1699" s="250" t="s">
        <v>78</v>
      </c>
      <c r="F1699" s="250"/>
      <c r="G1699" s="71" t="s">
        <v>24</v>
      </c>
      <c r="H1699" s="72">
        <v>1</v>
      </c>
      <c r="I1699" s="73">
        <v>296.08</v>
      </c>
      <c r="J1699" s="73">
        <v>296.08</v>
      </c>
    </row>
    <row r="1700" spans="1:10" ht="27" customHeight="1">
      <c r="A1700" s="28" t="s">
        <v>52</v>
      </c>
      <c r="B1700" s="29" t="s">
        <v>283</v>
      </c>
      <c r="C1700" s="28" t="s">
        <v>26</v>
      </c>
      <c r="D1700" s="28" t="s">
        <v>284</v>
      </c>
      <c r="E1700" s="254" t="s">
        <v>55</v>
      </c>
      <c r="F1700" s="254"/>
      <c r="G1700" s="30" t="s">
        <v>56</v>
      </c>
      <c r="H1700" s="31">
        <v>0.5</v>
      </c>
      <c r="I1700" s="32">
        <v>22.56</v>
      </c>
      <c r="J1700" s="32">
        <v>11.28</v>
      </c>
    </row>
    <row r="1701" spans="1:10" ht="27" customHeight="1">
      <c r="A1701" s="28" t="s">
        <v>52</v>
      </c>
      <c r="B1701" s="29" t="s">
        <v>72</v>
      </c>
      <c r="C1701" s="28" t="s">
        <v>26</v>
      </c>
      <c r="D1701" s="28" t="s">
        <v>73</v>
      </c>
      <c r="E1701" s="254" t="s">
        <v>55</v>
      </c>
      <c r="F1701" s="254"/>
      <c r="G1701" s="30" t="s">
        <v>56</v>
      </c>
      <c r="H1701" s="31">
        <v>0.5</v>
      </c>
      <c r="I1701" s="32">
        <v>19.440000000000001</v>
      </c>
      <c r="J1701" s="32">
        <v>9.7200000000000006</v>
      </c>
    </row>
    <row r="1702" spans="1:10" ht="27" customHeight="1">
      <c r="A1702" s="21" t="s">
        <v>45</v>
      </c>
      <c r="B1702" s="22" t="s">
        <v>1501</v>
      </c>
      <c r="C1702" s="21" t="s">
        <v>26</v>
      </c>
      <c r="D1702" s="21" t="s">
        <v>1502</v>
      </c>
      <c r="E1702" s="257" t="s">
        <v>46</v>
      </c>
      <c r="F1702" s="257"/>
      <c r="G1702" s="23" t="s">
        <v>24</v>
      </c>
      <c r="H1702" s="24">
        <v>1</v>
      </c>
      <c r="I1702" s="25">
        <v>275.08</v>
      </c>
      <c r="J1702" s="25">
        <v>275.08</v>
      </c>
    </row>
    <row r="1703" spans="1:10" ht="27.6">
      <c r="A1703" s="26"/>
      <c r="B1703" s="26"/>
      <c r="C1703" s="26"/>
      <c r="D1703" s="26"/>
      <c r="E1703" s="26" t="s">
        <v>47</v>
      </c>
      <c r="F1703" s="27">
        <v>13.87</v>
      </c>
      <c r="G1703" s="26" t="s">
        <v>48</v>
      </c>
      <c r="H1703" s="27">
        <v>0</v>
      </c>
      <c r="I1703" s="26" t="s">
        <v>49</v>
      </c>
      <c r="J1703" s="27">
        <v>13.87</v>
      </c>
    </row>
    <row r="1704" spans="1:10" ht="15" customHeight="1" thickBot="1">
      <c r="A1704" s="55"/>
      <c r="B1704" s="55"/>
      <c r="C1704" s="55"/>
      <c r="D1704" s="55"/>
      <c r="E1704" s="55" t="s">
        <v>50</v>
      </c>
      <c r="F1704" s="54">
        <v>85.33</v>
      </c>
      <c r="G1704" s="55"/>
      <c r="H1704" s="255" t="s">
        <v>51</v>
      </c>
      <c r="I1704" s="255"/>
      <c r="J1704" s="54">
        <v>381.40999999999997</v>
      </c>
    </row>
    <row r="1705" spans="1:10" ht="18" customHeight="1" thickTop="1">
      <c r="A1705" s="40" t="s">
        <v>1652</v>
      </c>
      <c r="B1705" s="41" t="s">
        <v>16</v>
      </c>
      <c r="C1705" s="40" t="s">
        <v>17</v>
      </c>
      <c r="D1705" s="40" t="s">
        <v>6</v>
      </c>
      <c r="E1705" s="253" t="s">
        <v>42</v>
      </c>
      <c r="F1705" s="253"/>
      <c r="G1705" s="42" t="s">
        <v>18</v>
      </c>
      <c r="H1705" s="41" t="s">
        <v>19</v>
      </c>
      <c r="I1705" s="41" t="s">
        <v>20</v>
      </c>
      <c r="J1705" s="41" t="s">
        <v>7</v>
      </c>
    </row>
    <row r="1706" spans="1:10" ht="21" customHeight="1">
      <c r="A1706" s="69" t="s">
        <v>43</v>
      </c>
      <c r="B1706" s="70" t="s">
        <v>1489</v>
      </c>
      <c r="C1706" s="69" t="s">
        <v>23</v>
      </c>
      <c r="D1706" s="69" t="s">
        <v>1653</v>
      </c>
      <c r="E1706" s="250">
        <v>113</v>
      </c>
      <c r="F1706" s="250"/>
      <c r="G1706" s="71" t="s">
        <v>24</v>
      </c>
      <c r="H1706" s="72">
        <v>1</v>
      </c>
      <c r="I1706" s="73">
        <v>437.19</v>
      </c>
      <c r="J1706" s="73">
        <v>437.19</v>
      </c>
    </row>
    <row r="1707" spans="1:10" ht="27" customHeight="1">
      <c r="A1707" s="28" t="s">
        <v>52</v>
      </c>
      <c r="B1707" s="29" t="s">
        <v>72</v>
      </c>
      <c r="C1707" s="28" t="s">
        <v>26</v>
      </c>
      <c r="D1707" s="28" t="s">
        <v>73</v>
      </c>
      <c r="E1707" s="254" t="s">
        <v>55</v>
      </c>
      <c r="F1707" s="254"/>
      <c r="G1707" s="30" t="s">
        <v>56</v>
      </c>
      <c r="H1707" s="31">
        <v>1</v>
      </c>
      <c r="I1707" s="32">
        <v>19.440000000000001</v>
      </c>
      <c r="J1707" s="32">
        <v>19.440000000000001</v>
      </c>
    </row>
    <row r="1708" spans="1:10" ht="27" customHeight="1">
      <c r="A1708" s="28" t="s">
        <v>52</v>
      </c>
      <c r="B1708" s="29" t="s">
        <v>283</v>
      </c>
      <c r="C1708" s="28" t="s">
        <v>26</v>
      </c>
      <c r="D1708" s="28" t="s">
        <v>284</v>
      </c>
      <c r="E1708" s="254" t="s">
        <v>55</v>
      </c>
      <c r="F1708" s="254"/>
      <c r="G1708" s="30" t="s">
        <v>56</v>
      </c>
      <c r="H1708" s="31">
        <v>1</v>
      </c>
      <c r="I1708" s="32">
        <v>22.56</v>
      </c>
      <c r="J1708" s="32">
        <v>22.56</v>
      </c>
    </row>
    <row r="1709" spans="1:10" ht="21" customHeight="1">
      <c r="A1709" s="21" t="s">
        <v>45</v>
      </c>
      <c r="B1709" s="22" t="s">
        <v>1491</v>
      </c>
      <c r="C1709" s="21" t="s">
        <v>965</v>
      </c>
      <c r="D1709" s="21" t="s">
        <v>1492</v>
      </c>
      <c r="E1709" s="257" t="s">
        <v>46</v>
      </c>
      <c r="F1709" s="257"/>
      <c r="G1709" s="23" t="s">
        <v>1493</v>
      </c>
      <c r="H1709" s="24">
        <v>4</v>
      </c>
      <c r="I1709" s="25">
        <v>0.95</v>
      </c>
      <c r="J1709" s="25">
        <v>3.8</v>
      </c>
    </row>
    <row r="1710" spans="1:10" ht="21" customHeight="1">
      <c r="A1710" s="21" t="s">
        <v>45</v>
      </c>
      <c r="B1710" s="22" t="s">
        <v>1494</v>
      </c>
      <c r="C1710" s="21" t="s">
        <v>965</v>
      </c>
      <c r="D1710" s="21" t="s">
        <v>1495</v>
      </c>
      <c r="E1710" s="257" t="s">
        <v>46</v>
      </c>
      <c r="F1710" s="257"/>
      <c r="G1710" s="23" t="s">
        <v>24</v>
      </c>
      <c r="H1710" s="24">
        <v>1</v>
      </c>
      <c r="I1710" s="25">
        <v>391.39</v>
      </c>
      <c r="J1710" s="25">
        <v>391.39</v>
      </c>
    </row>
    <row r="1711" spans="1:10" ht="27.6">
      <c r="A1711" s="26"/>
      <c r="B1711" s="26"/>
      <c r="C1711" s="26"/>
      <c r="D1711" s="26"/>
      <c r="E1711" s="26" t="s">
        <v>47</v>
      </c>
      <c r="F1711" s="27">
        <v>27.76</v>
      </c>
      <c r="G1711" s="26" t="s">
        <v>48</v>
      </c>
      <c r="H1711" s="27">
        <v>0</v>
      </c>
      <c r="I1711" s="26" t="s">
        <v>49</v>
      </c>
      <c r="J1711" s="27">
        <v>27.76</v>
      </c>
    </row>
    <row r="1712" spans="1:10" ht="15" customHeight="1" thickBot="1">
      <c r="A1712" s="55"/>
      <c r="B1712" s="55"/>
      <c r="C1712" s="55"/>
      <c r="D1712" s="55"/>
      <c r="E1712" s="55" t="s">
        <v>50</v>
      </c>
      <c r="F1712" s="54">
        <v>125.99</v>
      </c>
      <c r="G1712" s="55"/>
      <c r="H1712" s="255" t="s">
        <v>51</v>
      </c>
      <c r="I1712" s="255"/>
      <c r="J1712" s="54">
        <v>563.17999999999995</v>
      </c>
    </row>
    <row r="1713" spans="1:10" ht="18" customHeight="1" thickTop="1">
      <c r="A1713" s="40" t="s">
        <v>1503</v>
      </c>
      <c r="B1713" s="41" t="s">
        <v>16</v>
      </c>
      <c r="C1713" s="40" t="s">
        <v>17</v>
      </c>
      <c r="D1713" s="40" t="s">
        <v>6</v>
      </c>
      <c r="E1713" s="253" t="s">
        <v>42</v>
      </c>
      <c r="F1713" s="253"/>
      <c r="G1713" s="42" t="s">
        <v>18</v>
      </c>
      <c r="H1713" s="41" t="s">
        <v>19</v>
      </c>
      <c r="I1713" s="41" t="s">
        <v>20</v>
      </c>
      <c r="J1713" s="41" t="s">
        <v>7</v>
      </c>
    </row>
    <row r="1714" spans="1:10" ht="21" customHeight="1">
      <c r="A1714" s="69" t="s">
        <v>43</v>
      </c>
      <c r="B1714" s="70" t="s">
        <v>1504</v>
      </c>
      <c r="C1714" s="69" t="s">
        <v>23</v>
      </c>
      <c r="D1714" s="69" t="s">
        <v>1505</v>
      </c>
      <c r="E1714" s="250" t="s">
        <v>78</v>
      </c>
      <c r="F1714" s="250"/>
      <c r="G1714" s="71" t="s">
        <v>461</v>
      </c>
      <c r="H1714" s="72">
        <v>1</v>
      </c>
      <c r="I1714" s="73">
        <v>2731.2</v>
      </c>
      <c r="J1714" s="73">
        <v>2731.2</v>
      </c>
    </row>
    <row r="1715" spans="1:10" ht="27" customHeight="1">
      <c r="A1715" s="28" t="s">
        <v>52</v>
      </c>
      <c r="B1715" s="29" t="s">
        <v>302</v>
      </c>
      <c r="C1715" s="28" t="s">
        <v>26</v>
      </c>
      <c r="D1715" s="28" t="s">
        <v>693</v>
      </c>
      <c r="E1715" s="254" t="s">
        <v>86</v>
      </c>
      <c r="F1715" s="254"/>
      <c r="G1715" s="30" t="s">
        <v>28</v>
      </c>
      <c r="H1715" s="31">
        <v>0.17</v>
      </c>
      <c r="I1715" s="32">
        <v>75.61</v>
      </c>
      <c r="J1715" s="32">
        <v>12.85</v>
      </c>
    </row>
    <row r="1716" spans="1:10" ht="27" customHeight="1">
      <c r="A1716" s="28" t="s">
        <v>52</v>
      </c>
      <c r="B1716" s="29" t="s">
        <v>1506</v>
      </c>
      <c r="C1716" s="28" t="s">
        <v>26</v>
      </c>
      <c r="D1716" s="28" t="s">
        <v>1507</v>
      </c>
      <c r="E1716" s="254" t="s">
        <v>65</v>
      </c>
      <c r="F1716" s="254"/>
      <c r="G1716" s="30" t="s">
        <v>28</v>
      </c>
      <c r="H1716" s="31">
        <v>0.5</v>
      </c>
      <c r="I1716" s="32">
        <v>2424.8200000000002</v>
      </c>
      <c r="J1716" s="32">
        <v>1212.4100000000001</v>
      </c>
    </row>
    <row r="1717" spans="1:10" ht="27" customHeight="1">
      <c r="A1717" s="28" t="s">
        <v>52</v>
      </c>
      <c r="B1717" s="29" t="s">
        <v>1508</v>
      </c>
      <c r="C1717" s="28" t="s">
        <v>26</v>
      </c>
      <c r="D1717" s="28" t="s">
        <v>1509</v>
      </c>
      <c r="E1717" s="254" t="s">
        <v>87</v>
      </c>
      <c r="F1717" s="254"/>
      <c r="G1717" s="30" t="s">
        <v>24</v>
      </c>
      <c r="H1717" s="31">
        <v>6.8</v>
      </c>
      <c r="I1717" s="32">
        <v>63.01</v>
      </c>
      <c r="J1717" s="32">
        <v>428.46</v>
      </c>
    </row>
    <row r="1718" spans="1:10" ht="21" customHeight="1">
      <c r="A1718" s="21" t="s">
        <v>45</v>
      </c>
      <c r="B1718" s="22" t="s">
        <v>1510</v>
      </c>
      <c r="C1718" s="21" t="s">
        <v>26</v>
      </c>
      <c r="D1718" s="21" t="s">
        <v>1511</v>
      </c>
      <c r="E1718" s="257" t="s">
        <v>46</v>
      </c>
      <c r="F1718" s="257"/>
      <c r="G1718" s="23" t="s">
        <v>31</v>
      </c>
      <c r="H1718" s="24">
        <v>3</v>
      </c>
      <c r="I1718" s="25">
        <v>56.85</v>
      </c>
      <c r="J1718" s="25">
        <v>170.55</v>
      </c>
    </row>
    <row r="1719" spans="1:10" ht="21" customHeight="1">
      <c r="A1719" s="21" t="s">
        <v>45</v>
      </c>
      <c r="B1719" s="22" t="s">
        <v>1512</v>
      </c>
      <c r="C1719" s="21" t="s">
        <v>26</v>
      </c>
      <c r="D1719" s="21" t="s">
        <v>1513</v>
      </c>
      <c r="E1719" s="257" t="s">
        <v>46</v>
      </c>
      <c r="F1719" s="257"/>
      <c r="G1719" s="23" t="s">
        <v>30</v>
      </c>
      <c r="H1719" s="24">
        <v>13.5</v>
      </c>
      <c r="I1719" s="25">
        <v>67.180000000000007</v>
      </c>
      <c r="J1719" s="25">
        <v>906.93</v>
      </c>
    </row>
    <row r="1720" spans="1:10" ht="27.6">
      <c r="A1720" s="26"/>
      <c r="B1720" s="26"/>
      <c r="C1720" s="26"/>
      <c r="D1720" s="26"/>
      <c r="E1720" s="26" t="s">
        <v>47</v>
      </c>
      <c r="F1720" s="27">
        <v>242.51</v>
      </c>
      <c r="G1720" s="26" t="s">
        <v>48</v>
      </c>
      <c r="H1720" s="27">
        <v>0</v>
      </c>
      <c r="I1720" s="26" t="s">
        <v>49</v>
      </c>
      <c r="J1720" s="27">
        <v>242.51</v>
      </c>
    </row>
    <row r="1721" spans="1:10" ht="15" customHeight="1" thickBot="1">
      <c r="A1721" s="55"/>
      <c r="B1721" s="55"/>
      <c r="C1721" s="55"/>
      <c r="D1721" s="55"/>
      <c r="E1721" s="55" t="s">
        <v>50</v>
      </c>
      <c r="F1721" s="54">
        <v>787.13</v>
      </c>
      <c r="G1721" s="55"/>
      <c r="H1721" s="255" t="s">
        <v>51</v>
      </c>
      <c r="I1721" s="255"/>
      <c r="J1721" s="54">
        <v>3518.33</v>
      </c>
    </row>
    <row r="1722" spans="1:10" ht="18" customHeight="1" thickTop="1">
      <c r="A1722" s="40" t="s">
        <v>1656</v>
      </c>
      <c r="B1722" s="41" t="s">
        <v>16</v>
      </c>
      <c r="C1722" s="40" t="s">
        <v>17</v>
      </c>
      <c r="D1722" s="40" t="s">
        <v>6</v>
      </c>
      <c r="E1722" s="253" t="s">
        <v>42</v>
      </c>
      <c r="F1722" s="253"/>
      <c r="G1722" s="42" t="s">
        <v>18</v>
      </c>
      <c r="H1722" s="41" t="s">
        <v>19</v>
      </c>
      <c r="I1722" s="41" t="s">
        <v>20</v>
      </c>
      <c r="J1722" s="41" t="s">
        <v>7</v>
      </c>
    </row>
    <row r="1723" spans="1:10" ht="27" customHeight="1">
      <c r="A1723" s="69" t="s">
        <v>43</v>
      </c>
      <c r="B1723" s="70" t="s">
        <v>302</v>
      </c>
      <c r="C1723" s="69" t="s">
        <v>26</v>
      </c>
      <c r="D1723" s="69" t="s">
        <v>693</v>
      </c>
      <c r="E1723" s="250" t="s">
        <v>86</v>
      </c>
      <c r="F1723" s="250"/>
      <c r="G1723" s="71" t="s">
        <v>28</v>
      </c>
      <c r="H1723" s="72">
        <v>1</v>
      </c>
      <c r="I1723" s="73">
        <v>75.59</v>
      </c>
      <c r="J1723" s="73">
        <v>75.59</v>
      </c>
    </row>
    <row r="1724" spans="1:10" ht="27" customHeight="1">
      <c r="A1724" s="28" t="s">
        <v>52</v>
      </c>
      <c r="B1724" s="29" t="s">
        <v>53</v>
      </c>
      <c r="C1724" s="28" t="s">
        <v>26</v>
      </c>
      <c r="D1724" s="28" t="s">
        <v>54</v>
      </c>
      <c r="E1724" s="254" t="s">
        <v>55</v>
      </c>
      <c r="F1724" s="254"/>
      <c r="G1724" s="30" t="s">
        <v>56</v>
      </c>
      <c r="H1724" s="31">
        <v>3.956</v>
      </c>
      <c r="I1724" s="32">
        <v>19.11</v>
      </c>
      <c r="J1724" s="32">
        <v>75.59</v>
      </c>
    </row>
    <row r="1725" spans="1:10" ht="27.6">
      <c r="A1725" s="26"/>
      <c r="B1725" s="26"/>
      <c r="C1725" s="26"/>
      <c r="D1725" s="26"/>
      <c r="E1725" s="26" t="s">
        <v>47</v>
      </c>
      <c r="F1725" s="27">
        <v>47.35</v>
      </c>
      <c r="G1725" s="26" t="s">
        <v>48</v>
      </c>
      <c r="H1725" s="27">
        <v>0</v>
      </c>
      <c r="I1725" s="26" t="s">
        <v>49</v>
      </c>
      <c r="J1725" s="27">
        <v>47.35</v>
      </c>
    </row>
    <row r="1726" spans="1:10" ht="15" customHeight="1" thickBot="1">
      <c r="A1726" s="55"/>
      <c r="B1726" s="55"/>
      <c r="C1726" s="55"/>
      <c r="D1726" s="55"/>
      <c r="E1726" s="55" t="s">
        <v>50</v>
      </c>
      <c r="F1726" s="54">
        <v>21.78</v>
      </c>
      <c r="G1726" s="55"/>
      <c r="H1726" s="255" t="s">
        <v>51</v>
      </c>
      <c r="I1726" s="255"/>
      <c r="J1726" s="54">
        <v>97.37</v>
      </c>
    </row>
    <row r="1727" spans="1:10" ht="18" customHeight="1" thickTop="1">
      <c r="A1727" s="40" t="s">
        <v>1514</v>
      </c>
      <c r="B1727" s="41" t="s">
        <v>16</v>
      </c>
      <c r="C1727" s="40" t="s">
        <v>17</v>
      </c>
      <c r="D1727" s="40" t="s">
        <v>6</v>
      </c>
      <c r="E1727" s="253" t="s">
        <v>42</v>
      </c>
      <c r="F1727" s="253"/>
      <c r="G1727" s="42" t="s">
        <v>18</v>
      </c>
      <c r="H1727" s="41" t="s">
        <v>19</v>
      </c>
      <c r="I1727" s="41" t="s">
        <v>20</v>
      </c>
      <c r="J1727" s="41" t="s">
        <v>7</v>
      </c>
    </row>
    <row r="1728" spans="1:10" ht="27" customHeight="1">
      <c r="A1728" s="69" t="s">
        <v>43</v>
      </c>
      <c r="B1728" s="70" t="s">
        <v>594</v>
      </c>
      <c r="C1728" s="69" t="s">
        <v>26</v>
      </c>
      <c r="D1728" s="69" t="s">
        <v>1515</v>
      </c>
      <c r="E1728" s="250" t="s">
        <v>65</v>
      </c>
      <c r="F1728" s="250"/>
      <c r="G1728" s="71" t="s">
        <v>24</v>
      </c>
      <c r="H1728" s="72">
        <v>1</v>
      </c>
      <c r="I1728" s="73">
        <v>38.9</v>
      </c>
      <c r="J1728" s="73">
        <v>38.9</v>
      </c>
    </row>
    <row r="1729" spans="1:10" ht="27" customHeight="1">
      <c r="A1729" s="28" t="s">
        <v>52</v>
      </c>
      <c r="B1729" s="29" t="s">
        <v>57</v>
      </c>
      <c r="C1729" s="28" t="s">
        <v>26</v>
      </c>
      <c r="D1729" s="28" t="s">
        <v>58</v>
      </c>
      <c r="E1729" s="254" t="s">
        <v>55</v>
      </c>
      <c r="F1729" s="254"/>
      <c r="G1729" s="30" t="s">
        <v>56</v>
      </c>
      <c r="H1729" s="31">
        <v>0.31059999999999999</v>
      </c>
      <c r="I1729" s="32">
        <v>23.83</v>
      </c>
      <c r="J1729" s="32">
        <v>7.4</v>
      </c>
    </row>
    <row r="1730" spans="1:10" ht="27" customHeight="1">
      <c r="A1730" s="28" t="s">
        <v>52</v>
      </c>
      <c r="B1730" s="29" t="s">
        <v>53</v>
      </c>
      <c r="C1730" s="28" t="s">
        <v>26</v>
      </c>
      <c r="D1730" s="28" t="s">
        <v>54</v>
      </c>
      <c r="E1730" s="254" t="s">
        <v>55</v>
      </c>
      <c r="F1730" s="254"/>
      <c r="G1730" s="30" t="s">
        <v>56</v>
      </c>
      <c r="H1730" s="31">
        <v>8.4699999999999998E-2</v>
      </c>
      <c r="I1730" s="32">
        <v>19.11</v>
      </c>
      <c r="J1730" s="32">
        <v>1.61</v>
      </c>
    </row>
    <row r="1731" spans="1:10" ht="27" customHeight="1">
      <c r="A1731" s="28" t="s">
        <v>52</v>
      </c>
      <c r="B1731" s="29" t="s">
        <v>533</v>
      </c>
      <c r="C1731" s="28" t="s">
        <v>26</v>
      </c>
      <c r="D1731" s="28" t="s">
        <v>534</v>
      </c>
      <c r="E1731" s="254" t="s">
        <v>65</v>
      </c>
      <c r="F1731" s="254"/>
      <c r="G1731" s="30" t="s">
        <v>28</v>
      </c>
      <c r="H1731" s="31">
        <v>5.6500000000000002E-2</v>
      </c>
      <c r="I1731" s="32">
        <v>529.03</v>
      </c>
      <c r="J1731" s="32">
        <v>29.89</v>
      </c>
    </row>
    <row r="1732" spans="1:10" ht="27.6">
      <c r="A1732" s="26"/>
      <c r="B1732" s="26"/>
      <c r="C1732" s="26"/>
      <c r="D1732" s="26"/>
      <c r="E1732" s="26" t="s">
        <v>47</v>
      </c>
      <c r="F1732" s="27">
        <v>8.58</v>
      </c>
      <c r="G1732" s="26" t="s">
        <v>48</v>
      </c>
      <c r="H1732" s="27">
        <v>0</v>
      </c>
      <c r="I1732" s="26" t="s">
        <v>49</v>
      </c>
      <c r="J1732" s="27">
        <v>8.58</v>
      </c>
    </row>
    <row r="1733" spans="1:10" ht="15" customHeight="1" thickBot="1">
      <c r="A1733" s="55"/>
      <c r="B1733" s="55"/>
      <c r="C1733" s="55"/>
      <c r="D1733" s="55"/>
      <c r="E1733" s="55" t="s">
        <v>50</v>
      </c>
      <c r="F1733" s="54">
        <v>11.21</v>
      </c>
      <c r="G1733" s="55"/>
      <c r="H1733" s="255" t="s">
        <v>51</v>
      </c>
      <c r="I1733" s="255"/>
      <c r="J1733" s="54">
        <v>50.11</v>
      </c>
    </row>
    <row r="1734" spans="1:10" ht="18" customHeight="1" thickTop="1">
      <c r="A1734" s="40" t="s">
        <v>1516</v>
      </c>
      <c r="B1734" s="41" t="s">
        <v>16</v>
      </c>
      <c r="C1734" s="40" t="s">
        <v>17</v>
      </c>
      <c r="D1734" s="40" t="s">
        <v>6</v>
      </c>
      <c r="E1734" s="253" t="s">
        <v>42</v>
      </c>
      <c r="F1734" s="253"/>
      <c r="G1734" s="42" t="s">
        <v>18</v>
      </c>
      <c r="H1734" s="41" t="s">
        <v>19</v>
      </c>
      <c r="I1734" s="41" t="s">
        <v>20</v>
      </c>
      <c r="J1734" s="41" t="s">
        <v>7</v>
      </c>
    </row>
    <row r="1735" spans="1:10" ht="40.5" customHeight="1">
      <c r="A1735" s="69" t="s">
        <v>43</v>
      </c>
      <c r="B1735" s="70" t="s">
        <v>1517</v>
      </c>
      <c r="C1735" s="69" t="s">
        <v>26</v>
      </c>
      <c r="D1735" s="69" t="s">
        <v>1518</v>
      </c>
      <c r="E1735" s="250" t="s">
        <v>65</v>
      </c>
      <c r="F1735" s="250"/>
      <c r="G1735" s="71" t="s">
        <v>28</v>
      </c>
      <c r="H1735" s="72">
        <v>1</v>
      </c>
      <c r="I1735" s="73">
        <v>2673.5200000000004</v>
      </c>
      <c r="J1735" s="73">
        <v>2673.52</v>
      </c>
    </row>
    <row r="1736" spans="1:10" ht="27" customHeight="1">
      <c r="A1736" s="28" t="s">
        <v>52</v>
      </c>
      <c r="B1736" s="29" t="s">
        <v>1519</v>
      </c>
      <c r="C1736" s="28" t="s">
        <v>26</v>
      </c>
      <c r="D1736" s="28" t="s">
        <v>1520</v>
      </c>
      <c r="E1736" s="254" t="s">
        <v>65</v>
      </c>
      <c r="F1736" s="254"/>
      <c r="G1736" s="30" t="s">
        <v>24</v>
      </c>
      <c r="H1736" s="31">
        <v>0.26040000000000002</v>
      </c>
      <c r="I1736" s="32">
        <v>191.79</v>
      </c>
      <c r="J1736" s="32">
        <v>49.94</v>
      </c>
    </row>
    <row r="1737" spans="1:10" ht="27" customHeight="1">
      <c r="A1737" s="28" t="s">
        <v>52</v>
      </c>
      <c r="B1737" s="29" t="s">
        <v>1521</v>
      </c>
      <c r="C1737" s="28" t="s">
        <v>26</v>
      </c>
      <c r="D1737" s="28" t="s">
        <v>1522</v>
      </c>
      <c r="E1737" s="254" t="s">
        <v>65</v>
      </c>
      <c r="F1737" s="254"/>
      <c r="G1737" s="30" t="s">
        <v>28</v>
      </c>
      <c r="H1737" s="31">
        <v>0.76600000000000001</v>
      </c>
      <c r="I1737" s="32">
        <v>834.21</v>
      </c>
      <c r="J1737" s="32">
        <v>639</v>
      </c>
    </row>
    <row r="1738" spans="1:10" ht="27" customHeight="1">
      <c r="A1738" s="28" t="s">
        <v>52</v>
      </c>
      <c r="B1738" s="29" t="s">
        <v>917</v>
      </c>
      <c r="C1738" s="28" t="s">
        <v>26</v>
      </c>
      <c r="D1738" s="28" t="s">
        <v>918</v>
      </c>
      <c r="E1738" s="254" t="s">
        <v>65</v>
      </c>
      <c r="F1738" s="254"/>
      <c r="G1738" s="30" t="s">
        <v>28</v>
      </c>
      <c r="H1738" s="31">
        <v>3.3799999999999997E-2</v>
      </c>
      <c r="I1738" s="32">
        <v>890.3</v>
      </c>
      <c r="J1738" s="32">
        <v>30.09</v>
      </c>
    </row>
    <row r="1739" spans="1:10" ht="27" customHeight="1">
      <c r="A1739" s="28" t="s">
        <v>52</v>
      </c>
      <c r="B1739" s="29" t="s">
        <v>1523</v>
      </c>
      <c r="C1739" s="28" t="s">
        <v>26</v>
      </c>
      <c r="D1739" s="28" t="s">
        <v>1524</v>
      </c>
      <c r="E1739" s="254" t="s">
        <v>65</v>
      </c>
      <c r="F1739" s="254"/>
      <c r="G1739" s="30" t="s">
        <v>28</v>
      </c>
      <c r="H1739" s="31">
        <v>0.18390000000000001</v>
      </c>
      <c r="I1739" s="32">
        <v>1000.41</v>
      </c>
      <c r="J1739" s="32">
        <v>183.97</v>
      </c>
    </row>
    <row r="1740" spans="1:10" ht="40.5" customHeight="1">
      <c r="A1740" s="28" t="s">
        <v>52</v>
      </c>
      <c r="B1740" s="29" t="s">
        <v>1525</v>
      </c>
      <c r="C1740" s="28" t="s">
        <v>26</v>
      </c>
      <c r="D1740" s="28" t="s">
        <v>1526</v>
      </c>
      <c r="E1740" s="254" t="s">
        <v>65</v>
      </c>
      <c r="F1740" s="254"/>
      <c r="G1740" s="30" t="s">
        <v>24</v>
      </c>
      <c r="H1740" s="31">
        <v>1.5819000000000001</v>
      </c>
      <c r="I1740" s="32">
        <v>59.71</v>
      </c>
      <c r="J1740" s="32">
        <v>94.45</v>
      </c>
    </row>
    <row r="1741" spans="1:10" ht="40.5" customHeight="1">
      <c r="A1741" s="28" t="s">
        <v>52</v>
      </c>
      <c r="B1741" s="29" t="s">
        <v>1527</v>
      </c>
      <c r="C1741" s="28" t="s">
        <v>26</v>
      </c>
      <c r="D1741" s="28" t="s">
        <v>1528</v>
      </c>
      <c r="E1741" s="254" t="s">
        <v>65</v>
      </c>
      <c r="F1741" s="254"/>
      <c r="G1741" s="30" t="s">
        <v>24</v>
      </c>
      <c r="H1741" s="31">
        <v>2.4129999999999998</v>
      </c>
      <c r="I1741" s="32">
        <v>123.46</v>
      </c>
      <c r="J1741" s="32">
        <v>297.89999999999998</v>
      </c>
    </row>
    <row r="1742" spans="1:10" ht="27" customHeight="1">
      <c r="A1742" s="28" t="s">
        <v>52</v>
      </c>
      <c r="B1742" s="29" t="s">
        <v>1529</v>
      </c>
      <c r="C1742" s="28" t="s">
        <v>26</v>
      </c>
      <c r="D1742" s="28" t="s">
        <v>1530</v>
      </c>
      <c r="E1742" s="254" t="s">
        <v>65</v>
      </c>
      <c r="F1742" s="254"/>
      <c r="G1742" s="30" t="s">
        <v>24</v>
      </c>
      <c r="H1742" s="31">
        <v>5.2111999999999998</v>
      </c>
      <c r="I1742" s="32">
        <v>40.909999999999997</v>
      </c>
      <c r="J1742" s="32">
        <v>213.19</v>
      </c>
    </row>
    <row r="1743" spans="1:10" ht="40.5" customHeight="1">
      <c r="A1743" s="28" t="s">
        <v>52</v>
      </c>
      <c r="B1743" s="29" t="s">
        <v>1531</v>
      </c>
      <c r="C1743" s="28" t="s">
        <v>26</v>
      </c>
      <c r="D1743" s="28" t="s">
        <v>1532</v>
      </c>
      <c r="E1743" s="254" t="s">
        <v>65</v>
      </c>
      <c r="F1743" s="254"/>
      <c r="G1743" s="30" t="s">
        <v>59</v>
      </c>
      <c r="H1743" s="31">
        <v>3.8624000000000001</v>
      </c>
      <c r="I1743" s="32">
        <v>14.73</v>
      </c>
      <c r="J1743" s="32">
        <v>56.89</v>
      </c>
    </row>
    <row r="1744" spans="1:10" ht="40.5" customHeight="1">
      <c r="A1744" s="28" t="s">
        <v>52</v>
      </c>
      <c r="B1744" s="29" t="s">
        <v>1533</v>
      </c>
      <c r="C1744" s="28" t="s">
        <v>26</v>
      </c>
      <c r="D1744" s="28" t="s">
        <v>1534</v>
      </c>
      <c r="E1744" s="254" t="s">
        <v>65</v>
      </c>
      <c r="F1744" s="254"/>
      <c r="G1744" s="30" t="s">
        <v>59</v>
      </c>
      <c r="H1744" s="31">
        <v>2.597</v>
      </c>
      <c r="I1744" s="32">
        <v>14.26</v>
      </c>
      <c r="J1744" s="32">
        <v>37.03</v>
      </c>
    </row>
    <row r="1745" spans="1:10" ht="40.5" customHeight="1">
      <c r="A1745" s="28" t="s">
        <v>52</v>
      </c>
      <c r="B1745" s="29" t="s">
        <v>1535</v>
      </c>
      <c r="C1745" s="28" t="s">
        <v>26</v>
      </c>
      <c r="D1745" s="28" t="s">
        <v>1536</v>
      </c>
      <c r="E1745" s="254" t="s">
        <v>65</v>
      </c>
      <c r="F1745" s="254"/>
      <c r="G1745" s="30" t="s">
        <v>59</v>
      </c>
      <c r="H1745" s="31">
        <v>1.5799000000000001</v>
      </c>
      <c r="I1745" s="32">
        <v>13.68</v>
      </c>
      <c r="J1745" s="32">
        <v>21.61</v>
      </c>
    </row>
    <row r="1746" spans="1:10" ht="40.5" customHeight="1">
      <c r="A1746" s="28" t="s">
        <v>52</v>
      </c>
      <c r="B1746" s="29" t="s">
        <v>1537</v>
      </c>
      <c r="C1746" s="28" t="s">
        <v>26</v>
      </c>
      <c r="D1746" s="28" t="s">
        <v>1538</v>
      </c>
      <c r="E1746" s="254" t="s">
        <v>65</v>
      </c>
      <c r="F1746" s="254"/>
      <c r="G1746" s="30" t="s">
        <v>59</v>
      </c>
      <c r="H1746" s="31">
        <v>22.361899999999999</v>
      </c>
      <c r="I1746" s="32">
        <v>12.34</v>
      </c>
      <c r="J1746" s="32">
        <v>275.94</v>
      </c>
    </row>
    <row r="1747" spans="1:10" ht="40.5" customHeight="1">
      <c r="A1747" s="28" t="s">
        <v>52</v>
      </c>
      <c r="B1747" s="29" t="s">
        <v>1539</v>
      </c>
      <c r="C1747" s="28" t="s">
        <v>26</v>
      </c>
      <c r="D1747" s="28" t="s">
        <v>1540</v>
      </c>
      <c r="E1747" s="254" t="s">
        <v>65</v>
      </c>
      <c r="F1747" s="254"/>
      <c r="G1747" s="30" t="s">
        <v>59</v>
      </c>
      <c r="H1747" s="31">
        <v>10.2637</v>
      </c>
      <c r="I1747" s="32">
        <v>10.47</v>
      </c>
      <c r="J1747" s="32">
        <v>107.46</v>
      </c>
    </row>
    <row r="1748" spans="1:10" ht="40.5" customHeight="1">
      <c r="A1748" s="28" t="s">
        <v>52</v>
      </c>
      <c r="B1748" s="29" t="s">
        <v>1541</v>
      </c>
      <c r="C1748" s="28" t="s">
        <v>26</v>
      </c>
      <c r="D1748" s="28" t="s">
        <v>1542</v>
      </c>
      <c r="E1748" s="254" t="s">
        <v>65</v>
      </c>
      <c r="F1748" s="254"/>
      <c r="G1748" s="30" t="s">
        <v>59</v>
      </c>
      <c r="H1748" s="31">
        <v>1.7753000000000001</v>
      </c>
      <c r="I1748" s="32">
        <v>10.19</v>
      </c>
      <c r="J1748" s="32">
        <v>18.09</v>
      </c>
    </row>
    <row r="1749" spans="1:10" ht="40.5" customHeight="1">
      <c r="A1749" s="28" t="s">
        <v>52</v>
      </c>
      <c r="B1749" s="29" t="s">
        <v>1543</v>
      </c>
      <c r="C1749" s="28" t="s">
        <v>26</v>
      </c>
      <c r="D1749" s="28" t="s">
        <v>1544</v>
      </c>
      <c r="E1749" s="254" t="s">
        <v>65</v>
      </c>
      <c r="F1749" s="254"/>
      <c r="G1749" s="30" t="s">
        <v>59</v>
      </c>
      <c r="H1749" s="31">
        <v>4.8479000000000001</v>
      </c>
      <c r="I1749" s="32">
        <v>11.68</v>
      </c>
      <c r="J1749" s="32">
        <v>56.62</v>
      </c>
    </row>
    <row r="1750" spans="1:10" ht="27" customHeight="1">
      <c r="A1750" s="28" t="s">
        <v>52</v>
      </c>
      <c r="B1750" s="29" t="s">
        <v>1545</v>
      </c>
      <c r="C1750" s="28" t="s">
        <v>26</v>
      </c>
      <c r="D1750" s="28" t="s">
        <v>1546</v>
      </c>
      <c r="E1750" s="254" t="s">
        <v>65</v>
      </c>
      <c r="F1750" s="254"/>
      <c r="G1750" s="30" t="s">
        <v>59</v>
      </c>
      <c r="H1750" s="31">
        <v>5.8860999999999999</v>
      </c>
      <c r="I1750" s="32">
        <v>11.57</v>
      </c>
      <c r="J1750" s="32">
        <v>68.099999999999994</v>
      </c>
    </row>
    <row r="1751" spans="1:10" ht="40.5" customHeight="1">
      <c r="A1751" s="28" t="s">
        <v>52</v>
      </c>
      <c r="B1751" s="29" t="s">
        <v>1547</v>
      </c>
      <c r="C1751" s="28" t="s">
        <v>26</v>
      </c>
      <c r="D1751" s="28" t="s">
        <v>1548</v>
      </c>
      <c r="E1751" s="254" t="s">
        <v>65</v>
      </c>
      <c r="F1751" s="254"/>
      <c r="G1751" s="30" t="s">
        <v>59</v>
      </c>
      <c r="H1751" s="31">
        <v>8.0161999999999995</v>
      </c>
      <c r="I1751" s="32">
        <v>14.3</v>
      </c>
      <c r="J1751" s="32">
        <v>114.63</v>
      </c>
    </row>
    <row r="1752" spans="1:10" ht="40.5" customHeight="1">
      <c r="A1752" s="28" t="s">
        <v>52</v>
      </c>
      <c r="B1752" s="29" t="s">
        <v>1549</v>
      </c>
      <c r="C1752" s="28" t="s">
        <v>26</v>
      </c>
      <c r="D1752" s="28" t="s">
        <v>1550</v>
      </c>
      <c r="E1752" s="254" t="s">
        <v>65</v>
      </c>
      <c r="F1752" s="254"/>
      <c r="G1752" s="30" t="s">
        <v>59</v>
      </c>
      <c r="H1752" s="31">
        <v>13.8306</v>
      </c>
      <c r="I1752" s="32">
        <v>13.83</v>
      </c>
      <c r="J1752" s="32">
        <v>191.27</v>
      </c>
    </row>
    <row r="1753" spans="1:10" ht="40.5" customHeight="1">
      <c r="A1753" s="28" t="s">
        <v>52</v>
      </c>
      <c r="B1753" s="29" t="s">
        <v>1551</v>
      </c>
      <c r="C1753" s="28" t="s">
        <v>26</v>
      </c>
      <c r="D1753" s="28" t="s">
        <v>1552</v>
      </c>
      <c r="E1753" s="254" t="s">
        <v>65</v>
      </c>
      <c r="F1753" s="254"/>
      <c r="G1753" s="30" t="s">
        <v>59</v>
      </c>
      <c r="H1753" s="31">
        <v>6.7626999999999997</v>
      </c>
      <c r="I1753" s="32">
        <v>13.25</v>
      </c>
      <c r="J1753" s="32">
        <v>89.6</v>
      </c>
    </row>
    <row r="1754" spans="1:10" ht="27" customHeight="1">
      <c r="A1754" s="28" t="s">
        <v>52</v>
      </c>
      <c r="B1754" s="29" t="s">
        <v>919</v>
      </c>
      <c r="C1754" s="28" t="s">
        <v>26</v>
      </c>
      <c r="D1754" s="28" t="s">
        <v>920</v>
      </c>
      <c r="E1754" s="254" t="s">
        <v>65</v>
      </c>
      <c r="F1754" s="254"/>
      <c r="G1754" s="30" t="s">
        <v>59</v>
      </c>
      <c r="H1754" s="31">
        <v>0.46629999999999999</v>
      </c>
      <c r="I1754" s="32">
        <v>20.05</v>
      </c>
      <c r="J1754" s="32">
        <v>9.34</v>
      </c>
    </row>
    <row r="1755" spans="1:10" ht="27" customHeight="1">
      <c r="A1755" s="28" t="s">
        <v>52</v>
      </c>
      <c r="B1755" s="29" t="s">
        <v>921</v>
      </c>
      <c r="C1755" s="28" t="s">
        <v>26</v>
      </c>
      <c r="D1755" s="28" t="s">
        <v>922</v>
      </c>
      <c r="E1755" s="254" t="s">
        <v>65</v>
      </c>
      <c r="F1755" s="254"/>
      <c r="G1755" s="30" t="s">
        <v>59</v>
      </c>
      <c r="H1755" s="31">
        <v>1.6714</v>
      </c>
      <c r="I1755" s="32">
        <v>16.82</v>
      </c>
      <c r="J1755" s="32">
        <v>28.11</v>
      </c>
    </row>
    <row r="1756" spans="1:10" ht="27" customHeight="1">
      <c r="A1756" s="28" t="s">
        <v>52</v>
      </c>
      <c r="B1756" s="29" t="s">
        <v>923</v>
      </c>
      <c r="C1756" s="28" t="s">
        <v>26</v>
      </c>
      <c r="D1756" s="28" t="s">
        <v>924</v>
      </c>
      <c r="E1756" s="254" t="s">
        <v>65</v>
      </c>
      <c r="F1756" s="254"/>
      <c r="G1756" s="30" t="s">
        <v>59</v>
      </c>
      <c r="H1756" s="31">
        <v>6.2399999999999997E-2</v>
      </c>
      <c r="I1756" s="32">
        <v>13.77</v>
      </c>
      <c r="J1756" s="32">
        <v>0.85</v>
      </c>
    </row>
    <row r="1757" spans="1:10" ht="27" customHeight="1">
      <c r="A1757" s="28" t="s">
        <v>52</v>
      </c>
      <c r="B1757" s="29" t="s">
        <v>1553</v>
      </c>
      <c r="C1757" s="28" t="s">
        <v>26</v>
      </c>
      <c r="D1757" s="28" t="s">
        <v>1554</v>
      </c>
      <c r="E1757" s="254" t="s">
        <v>65</v>
      </c>
      <c r="F1757" s="254"/>
      <c r="G1757" s="30" t="s">
        <v>24</v>
      </c>
      <c r="H1757" s="31">
        <v>0.3417</v>
      </c>
      <c r="I1757" s="32">
        <v>89.22</v>
      </c>
      <c r="J1757" s="32">
        <v>30.48</v>
      </c>
    </row>
    <row r="1758" spans="1:10" ht="27" customHeight="1">
      <c r="A1758" s="28" t="s">
        <v>52</v>
      </c>
      <c r="B1758" s="29" t="s">
        <v>1555</v>
      </c>
      <c r="C1758" s="28" t="s">
        <v>26</v>
      </c>
      <c r="D1758" s="28" t="s">
        <v>1556</v>
      </c>
      <c r="E1758" s="254" t="s">
        <v>65</v>
      </c>
      <c r="F1758" s="254"/>
      <c r="G1758" s="30" t="s">
        <v>59</v>
      </c>
      <c r="H1758" s="31">
        <v>0.13070000000000001</v>
      </c>
      <c r="I1758" s="32">
        <v>17.850000000000001</v>
      </c>
      <c r="J1758" s="32">
        <v>2.33</v>
      </c>
    </row>
    <row r="1759" spans="1:10" ht="27" customHeight="1">
      <c r="A1759" s="28" t="s">
        <v>52</v>
      </c>
      <c r="B1759" s="29" t="s">
        <v>1557</v>
      </c>
      <c r="C1759" s="28" t="s">
        <v>26</v>
      </c>
      <c r="D1759" s="28" t="s">
        <v>1558</v>
      </c>
      <c r="E1759" s="254" t="s">
        <v>65</v>
      </c>
      <c r="F1759" s="254"/>
      <c r="G1759" s="30" t="s">
        <v>59</v>
      </c>
      <c r="H1759" s="31">
        <v>0.22550000000000001</v>
      </c>
      <c r="I1759" s="32">
        <v>16.71</v>
      </c>
      <c r="J1759" s="32">
        <v>3.76</v>
      </c>
    </row>
    <row r="1760" spans="1:10" ht="27" customHeight="1">
      <c r="A1760" s="28" t="s">
        <v>52</v>
      </c>
      <c r="B1760" s="29" t="s">
        <v>1559</v>
      </c>
      <c r="C1760" s="28" t="s">
        <v>26</v>
      </c>
      <c r="D1760" s="28" t="s">
        <v>1560</v>
      </c>
      <c r="E1760" s="254" t="s">
        <v>65</v>
      </c>
      <c r="F1760" s="254"/>
      <c r="G1760" s="30" t="s">
        <v>59</v>
      </c>
      <c r="H1760" s="31">
        <v>0.11890000000000001</v>
      </c>
      <c r="I1760" s="32">
        <v>15.62</v>
      </c>
      <c r="J1760" s="32">
        <v>1.85</v>
      </c>
    </row>
    <row r="1761" spans="1:10" ht="27" customHeight="1">
      <c r="A1761" s="28" t="s">
        <v>52</v>
      </c>
      <c r="B1761" s="29" t="s">
        <v>1561</v>
      </c>
      <c r="C1761" s="28" t="s">
        <v>26</v>
      </c>
      <c r="D1761" s="28" t="s">
        <v>1562</v>
      </c>
      <c r="E1761" s="254" t="s">
        <v>65</v>
      </c>
      <c r="F1761" s="254"/>
      <c r="G1761" s="30" t="s">
        <v>59</v>
      </c>
      <c r="H1761" s="31">
        <v>1.8067</v>
      </c>
      <c r="I1761" s="32">
        <v>13.93</v>
      </c>
      <c r="J1761" s="32">
        <v>25.16</v>
      </c>
    </row>
    <row r="1762" spans="1:10" ht="27" customHeight="1">
      <c r="A1762" s="28" t="s">
        <v>52</v>
      </c>
      <c r="B1762" s="29" t="s">
        <v>1563</v>
      </c>
      <c r="C1762" s="28" t="s">
        <v>26</v>
      </c>
      <c r="D1762" s="28" t="s">
        <v>1564</v>
      </c>
      <c r="E1762" s="254" t="s">
        <v>65</v>
      </c>
      <c r="F1762" s="254"/>
      <c r="G1762" s="30" t="s">
        <v>59</v>
      </c>
      <c r="H1762" s="31">
        <v>0.99070000000000003</v>
      </c>
      <c r="I1762" s="32">
        <v>11.78</v>
      </c>
      <c r="J1762" s="32">
        <v>11.67</v>
      </c>
    </row>
    <row r="1763" spans="1:10" ht="27" customHeight="1">
      <c r="A1763" s="28" t="s">
        <v>52</v>
      </c>
      <c r="B1763" s="29" t="s">
        <v>598</v>
      </c>
      <c r="C1763" s="28" t="s">
        <v>26</v>
      </c>
      <c r="D1763" s="28" t="s">
        <v>1565</v>
      </c>
      <c r="E1763" s="254" t="s">
        <v>65</v>
      </c>
      <c r="F1763" s="254"/>
      <c r="G1763" s="30" t="s">
        <v>28</v>
      </c>
      <c r="H1763" s="31">
        <v>1.6199999999999999E-2</v>
      </c>
      <c r="I1763" s="32">
        <v>876.07</v>
      </c>
      <c r="J1763" s="32">
        <v>14.19</v>
      </c>
    </row>
    <row r="1764" spans="1:10" ht="27.6">
      <c r="A1764" s="26"/>
      <c r="B1764" s="26"/>
      <c r="C1764" s="26"/>
      <c r="D1764" s="26"/>
      <c r="E1764" s="26" t="s">
        <v>47</v>
      </c>
      <c r="F1764" s="27">
        <v>327.14999999999998</v>
      </c>
      <c r="G1764" s="26" t="s">
        <v>48</v>
      </c>
      <c r="H1764" s="27">
        <v>0</v>
      </c>
      <c r="I1764" s="26" t="s">
        <v>49</v>
      </c>
      <c r="J1764" s="27">
        <v>327.14999999999998</v>
      </c>
    </row>
    <row r="1765" spans="1:10" ht="15" customHeight="1" thickBot="1">
      <c r="A1765" s="55"/>
      <c r="B1765" s="55"/>
      <c r="C1765" s="55"/>
      <c r="D1765" s="55"/>
      <c r="E1765" s="55" t="s">
        <v>50</v>
      </c>
      <c r="F1765" s="54">
        <v>770.5</v>
      </c>
      <c r="G1765" s="55"/>
      <c r="H1765" s="255" t="s">
        <v>51</v>
      </c>
      <c r="I1765" s="255"/>
      <c r="J1765" s="54">
        <v>3444.02</v>
      </c>
    </row>
    <row r="1766" spans="1:10" ht="18" customHeight="1" thickTop="1">
      <c r="A1766" s="40" t="s">
        <v>1657</v>
      </c>
      <c r="B1766" s="41" t="s">
        <v>16</v>
      </c>
      <c r="C1766" s="40" t="s">
        <v>17</v>
      </c>
      <c r="D1766" s="40" t="s">
        <v>6</v>
      </c>
      <c r="E1766" s="253" t="s">
        <v>42</v>
      </c>
      <c r="F1766" s="253"/>
      <c r="G1766" s="42" t="s">
        <v>18</v>
      </c>
      <c r="H1766" s="41" t="s">
        <v>19</v>
      </c>
      <c r="I1766" s="41" t="s">
        <v>20</v>
      </c>
      <c r="J1766" s="41" t="s">
        <v>7</v>
      </c>
    </row>
    <row r="1767" spans="1:10" ht="27" customHeight="1">
      <c r="A1767" s="69" t="s">
        <v>43</v>
      </c>
      <c r="B1767" s="70" t="s">
        <v>625</v>
      </c>
      <c r="C1767" s="69" t="s">
        <v>26</v>
      </c>
      <c r="D1767" s="69" t="s">
        <v>1658</v>
      </c>
      <c r="E1767" s="250" t="s">
        <v>87</v>
      </c>
      <c r="F1767" s="250"/>
      <c r="G1767" s="71" t="s">
        <v>24</v>
      </c>
      <c r="H1767" s="72">
        <v>1</v>
      </c>
      <c r="I1767" s="73">
        <v>43.06</v>
      </c>
      <c r="J1767" s="73">
        <v>43.06</v>
      </c>
    </row>
    <row r="1768" spans="1:10" ht="27" customHeight="1">
      <c r="A1768" s="28" t="s">
        <v>52</v>
      </c>
      <c r="B1768" s="29" t="s">
        <v>767</v>
      </c>
      <c r="C1768" s="28" t="s">
        <v>26</v>
      </c>
      <c r="D1768" s="28" t="s">
        <v>768</v>
      </c>
      <c r="E1768" s="254" t="s">
        <v>55</v>
      </c>
      <c r="F1768" s="254"/>
      <c r="G1768" s="30" t="s">
        <v>28</v>
      </c>
      <c r="H1768" s="31">
        <v>3.1E-2</v>
      </c>
      <c r="I1768" s="32">
        <v>923.1</v>
      </c>
      <c r="J1768" s="32">
        <v>28.61</v>
      </c>
    </row>
    <row r="1769" spans="1:10" ht="27" customHeight="1">
      <c r="A1769" s="28" t="s">
        <v>52</v>
      </c>
      <c r="B1769" s="29" t="s">
        <v>57</v>
      </c>
      <c r="C1769" s="28" t="s">
        <v>26</v>
      </c>
      <c r="D1769" s="28" t="s">
        <v>58</v>
      </c>
      <c r="E1769" s="254" t="s">
        <v>55</v>
      </c>
      <c r="F1769" s="254"/>
      <c r="G1769" s="30" t="s">
        <v>56</v>
      </c>
      <c r="H1769" s="31">
        <v>0.35399999999999998</v>
      </c>
      <c r="I1769" s="32">
        <v>23.83</v>
      </c>
      <c r="J1769" s="32">
        <v>8.43</v>
      </c>
    </row>
    <row r="1770" spans="1:10" ht="27" customHeight="1">
      <c r="A1770" s="28" t="s">
        <v>52</v>
      </c>
      <c r="B1770" s="29" t="s">
        <v>53</v>
      </c>
      <c r="C1770" s="28" t="s">
        <v>26</v>
      </c>
      <c r="D1770" s="28" t="s">
        <v>54</v>
      </c>
      <c r="E1770" s="254" t="s">
        <v>55</v>
      </c>
      <c r="F1770" s="254"/>
      <c r="G1770" s="30" t="s">
        <v>56</v>
      </c>
      <c r="H1770" s="31">
        <v>0.17699999999999999</v>
      </c>
      <c r="I1770" s="32">
        <v>19.11</v>
      </c>
      <c r="J1770" s="32">
        <v>3.38</v>
      </c>
    </row>
    <row r="1771" spans="1:10" ht="21" customHeight="1">
      <c r="A1771" s="21" t="s">
        <v>45</v>
      </c>
      <c r="B1771" s="22" t="s">
        <v>91</v>
      </c>
      <c r="C1771" s="21" t="s">
        <v>26</v>
      </c>
      <c r="D1771" s="21" t="s">
        <v>92</v>
      </c>
      <c r="E1771" s="257" t="s">
        <v>46</v>
      </c>
      <c r="F1771" s="257"/>
      <c r="G1771" s="23" t="s">
        <v>59</v>
      </c>
      <c r="H1771" s="24">
        <v>0.5</v>
      </c>
      <c r="I1771" s="25">
        <v>1.25</v>
      </c>
      <c r="J1771" s="25">
        <v>0.62</v>
      </c>
    </row>
    <row r="1772" spans="1:10" ht="27" customHeight="1">
      <c r="A1772" s="21" t="s">
        <v>45</v>
      </c>
      <c r="B1772" s="22" t="s">
        <v>769</v>
      </c>
      <c r="C1772" s="21" t="s">
        <v>26</v>
      </c>
      <c r="D1772" s="21" t="s">
        <v>770</v>
      </c>
      <c r="E1772" s="257" t="s">
        <v>46</v>
      </c>
      <c r="F1772" s="257"/>
      <c r="G1772" s="23" t="s">
        <v>30</v>
      </c>
      <c r="H1772" s="24">
        <v>1.67</v>
      </c>
      <c r="I1772" s="25">
        <v>1.21</v>
      </c>
      <c r="J1772" s="25">
        <v>2.02</v>
      </c>
    </row>
    <row r="1773" spans="1:10" ht="27.6">
      <c r="A1773" s="26"/>
      <c r="B1773" s="26"/>
      <c r="C1773" s="26"/>
      <c r="D1773" s="26"/>
      <c r="E1773" s="26" t="s">
        <v>47</v>
      </c>
      <c r="F1773" s="27">
        <v>9.81</v>
      </c>
      <c r="G1773" s="26" t="s">
        <v>48</v>
      </c>
      <c r="H1773" s="27">
        <v>0</v>
      </c>
      <c r="I1773" s="26" t="s">
        <v>49</v>
      </c>
      <c r="J1773" s="27">
        <v>9.81</v>
      </c>
    </row>
    <row r="1774" spans="1:10" ht="15" customHeight="1" thickBot="1">
      <c r="A1774" s="55"/>
      <c r="B1774" s="55"/>
      <c r="C1774" s="55"/>
      <c r="D1774" s="55"/>
      <c r="E1774" s="55" t="s">
        <v>50</v>
      </c>
      <c r="F1774" s="54">
        <v>12.4</v>
      </c>
      <c r="G1774" s="55"/>
      <c r="H1774" s="255" t="s">
        <v>51</v>
      </c>
      <c r="I1774" s="255"/>
      <c r="J1774" s="54">
        <v>55.46</v>
      </c>
    </row>
    <row r="1775" spans="1:10" ht="18" customHeight="1" thickTop="1">
      <c r="A1775" s="40" t="s">
        <v>1661</v>
      </c>
      <c r="B1775" s="41" t="s">
        <v>16</v>
      </c>
      <c r="C1775" s="40" t="s">
        <v>17</v>
      </c>
      <c r="D1775" s="40" t="s">
        <v>6</v>
      </c>
      <c r="E1775" s="253" t="s">
        <v>42</v>
      </c>
      <c r="F1775" s="253"/>
      <c r="G1775" s="42" t="s">
        <v>18</v>
      </c>
      <c r="H1775" s="41" t="s">
        <v>19</v>
      </c>
      <c r="I1775" s="41" t="s">
        <v>20</v>
      </c>
      <c r="J1775" s="41" t="s">
        <v>7</v>
      </c>
    </row>
    <row r="1776" spans="1:10" ht="27" customHeight="1">
      <c r="A1776" s="69" t="s">
        <v>43</v>
      </c>
      <c r="B1776" s="70" t="s">
        <v>593</v>
      </c>
      <c r="C1776" s="69" t="s">
        <v>26</v>
      </c>
      <c r="D1776" s="69" t="s">
        <v>912</v>
      </c>
      <c r="E1776" s="250" t="s">
        <v>65</v>
      </c>
      <c r="F1776" s="250"/>
      <c r="G1776" s="71" t="s">
        <v>30</v>
      </c>
      <c r="H1776" s="72">
        <v>1</v>
      </c>
      <c r="I1776" s="73">
        <v>140.85000000000002</v>
      </c>
      <c r="J1776" s="73">
        <v>140.85</v>
      </c>
    </row>
    <row r="1777" spans="1:10" ht="27" customHeight="1">
      <c r="A1777" s="28" t="s">
        <v>52</v>
      </c>
      <c r="B1777" s="29" t="s">
        <v>57</v>
      </c>
      <c r="C1777" s="28" t="s">
        <v>26</v>
      </c>
      <c r="D1777" s="28" t="s">
        <v>58</v>
      </c>
      <c r="E1777" s="254" t="s">
        <v>55</v>
      </c>
      <c r="F1777" s="254"/>
      <c r="G1777" s="30" t="s">
        <v>56</v>
      </c>
      <c r="H1777" s="31">
        <v>1.238</v>
      </c>
      <c r="I1777" s="32">
        <v>23.83</v>
      </c>
      <c r="J1777" s="32">
        <v>29.5</v>
      </c>
    </row>
    <row r="1778" spans="1:10" ht="27" customHeight="1">
      <c r="A1778" s="28" t="s">
        <v>52</v>
      </c>
      <c r="B1778" s="29" t="s">
        <v>53</v>
      </c>
      <c r="C1778" s="28" t="s">
        <v>26</v>
      </c>
      <c r="D1778" s="28" t="s">
        <v>54</v>
      </c>
      <c r="E1778" s="254" t="s">
        <v>55</v>
      </c>
      <c r="F1778" s="254"/>
      <c r="G1778" s="30" t="s">
        <v>56</v>
      </c>
      <c r="H1778" s="31">
        <v>1.476</v>
      </c>
      <c r="I1778" s="32">
        <v>19.11</v>
      </c>
      <c r="J1778" s="32">
        <v>28.2</v>
      </c>
    </row>
    <row r="1779" spans="1:10" ht="27" customHeight="1">
      <c r="A1779" s="28" t="s">
        <v>52</v>
      </c>
      <c r="B1779" s="29" t="s">
        <v>502</v>
      </c>
      <c r="C1779" s="28" t="s">
        <v>26</v>
      </c>
      <c r="D1779" s="28" t="s">
        <v>503</v>
      </c>
      <c r="E1779" s="254" t="s">
        <v>65</v>
      </c>
      <c r="F1779" s="254"/>
      <c r="G1779" s="30" t="s">
        <v>59</v>
      </c>
      <c r="H1779" s="31">
        <v>2.8889999999999998</v>
      </c>
      <c r="I1779" s="32">
        <v>9.09</v>
      </c>
      <c r="J1779" s="32">
        <v>26.26</v>
      </c>
    </row>
    <row r="1780" spans="1:10" ht="27" customHeight="1">
      <c r="A1780" s="28" t="s">
        <v>52</v>
      </c>
      <c r="B1780" s="29" t="s">
        <v>275</v>
      </c>
      <c r="C1780" s="28" t="s">
        <v>26</v>
      </c>
      <c r="D1780" s="28" t="s">
        <v>504</v>
      </c>
      <c r="E1780" s="254" t="s">
        <v>65</v>
      </c>
      <c r="F1780" s="254"/>
      <c r="G1780" s="30" t="s">
        <v>28</v>
      </c>
      <c r="H1780" s="31">
        <v>8.5999999999999993E-2</v>
      </c>
      <c r="I1780" s="32">
        <v>661.6</v>
      </c>
      <c r="J1780" s="32">
        <v>56.89</v>
      </c>
    </row>
    <row r="1781" spans="1:10" ht="27.6">
      <c r="A1781" s="26"/>
      <c r="B1781" s="26"/>
      <c r="C1781" s="26"/>
      <c r="D1781" s="26"/>
      <c r="E1781" s="26" t="s">
        <v>47</v>
      </c>
      <c r="F1781" s="27">
        <v>42.03</v>
      </c>
      <c r="G1781" s="26" t="s">
        <v>48</v>
      </c>
      <c r="H1781" s="27">
        <v>0</v>
      </c>
      <c r="I1781" s="26" t="s">
        <v>49</v>
      </c>
      <c r="J1781" s="27">
        <v>42.03</v>
      </c>
    </row>
    <row r="1782" spans="1:10" ht="15" customHeight="1" thickBot="1">
      <c r="A1782" s="55"/>
      <c r="B1782" s="55"/>
      <c r="C1782" s="55"/>
      <c r="D1782" s="55"/>
      <c r="E1782" s="55" t="s">
        <v>50</v>
      </c>
      <c r="F1782" s="54">
        <v>40.590000000000003</v>
      </c>
      <c r="G1782" s="55"/>
      <c r="H1782" s="255" t="s">
        <v>51</v>
      </c>
      <c r="I1782" s="255"/>
      <c r="J1782" s="54">
        <v>181.44</v>
      </c>
    </row>
    <row r="1783" spans="1:10" ht="18" customHeight="1" thickTop="1">
      <c r="A1783" s="40" t="s">
        <v>1566</v>
      </c>
      <c r="B1783" s="41" t="s">
        <v>16</v>
      </c>
      <c r="C1783" s="40" t="s">
        <v>17</v>
      </c>
      <c r="D1783" s="40" t="s">
        <v>6</v>
      </c>
      <c r="E1783" s="253" t="s">
        <v>42</v>
      </c>
      <c r="F1783" s="253"/>
      <c r="G1783" s="42" t="s">
        <v>18</v>
      </c>
      <c r="H1783" s="41" t="s">
        <v>19</v>
      </c>
      <c r="I1783" s="41" t="s">
        <v>20</v>
      </c>
      <c r="J1783" s="41" t="s">
        <v>7</v>
      </c>
    </row>
    <row r="1784" spans="1:10" ht="21" customHeight="1">
      <c r="A1784" s="69" t="s">
        <v>43</v>
      </c>
      <c r="B1784" s="70" t="s">
        <v>1567</v>
      </c>
      <c r="C1784" s="69" t="s">
        <v>26</v>
      </c>
      <c r="D1784" s="69" t="s">
        <v>1568</v>
      </c>
      <c r="E1784" s="250" t="s">
        <v>65</v>
      </c>
      <c r="F1784" s="250"/>
      <c r="G1784" s="71" t="s">
        <v>28</v>
      </c>
      <c r="H1784" s="72">
        <v>1</v>
      </c>
      <c r="I1784" s="73">
        <v>2756.7799999999993</v>
      </c>
      <c r="J1784" s="73">
        <v>2756.78</v>
      </c>
    </row>
    <row r="1785" spans="1:10" ht="27" customHeight="1">
      <c r="A1785" s="28" t="s">
        <v>52</v>
      </c>
      <c r="B1785" s="29" t="s">
        <v>1569</v>
      </c>
      <c r="C1785" s="28" t="s">
        <v>26</v>
      </c>
      <c r="D1785" s="28" t="s">
        <v>1570</v>
      </c>
      <c r="E1785" s="254" t="s">
        <v>65</v>
      </c>
      <c r="F1785" s="254"/>
      <c r="G1785" s="30" t="s">
        <v>28</v>
      </c>
      <c r="H1785" s="31">
        <v>0.1235</v>
      </c>
      <c r="I1785" s="32">
        <v>833.81</v>
      </c>
      <c r="J1785" s="32">
        <v>102.97</v>
      </c>
    </row>
    <row r="1786" spans="1:10" ht="27" customHeight="1">
      <c r="A1786" s="28" t="s">
        <v>52</v>
      </c>
      <c r="B1786" s="29" t="s">
        <v>1521</v>
      </c>
      <c r="C1786" s="28" t="s">
        <v>26</v>
      </c>
      <c r="D1786" s="28" t="s">
        <v>1522</v>
      </c>
      <c r="E1786" s="254" t="s">
        <v>65</v>
      </c>
      <c r="F1786" s="254"/>
      <c r="G1786" s="30" t="s">
        <v>28</v>
      </c>
      <c r="H1786" s="31">
        <v>0.83630000000000004</v>
      </c>
      <c r="I1786" s="32">
        <v>834.21</v>
      </c>
      <c r="J1786" s="32">
        <v>697.64</v>
      </c>
    </row>
    <row r="1787" spans="1:10" ht="40.5" customHeight="1">
      <c r="A1787" s="28" t="s">
        <v>52</v>
      </c>
      <c r="B1787" s="29" t="s">
        <v>1571</v>
      </c>
      <c r="C1787" s="28" t="s">
        <v>26</v>
      </c>
      <c r="D1787" s="28" t="s">
        <v>1572</v>
      </c>
      <c r="E1787" s="254" t="s">
        <v>65</v>
      </c>
      <c r="F1787" s="254"/>
      <c r="G1787" s="30" t="s">
        <v>24</v>
      </c>
      <c r="H1787" s="31">
        <v>0.77429999999999999</v>
      </c>
      <c r="I1787" s="32">
        <v>136.55000000000001</v>
      </c>
      <c r="J1787" s="32">
        <v>105.73</v>
      </c>
    </row>
    <row r="1788" spans="1:10" ht="40.5" customHeight="1">
      <c r="A1788" s="28" t="s">
        <v>52</v>
      </c>
      <c r="B1788" s="29" t="s">
        <v>1573</v>
      </c>
      <c r="C1788" s="28" t="s">
        <v>26</v>
      </c>
      <c r="D1788" s="28" t="s">
        <v>1574</v>
      </c>
      <c r="E1788" s="254" t="s">
        <v>65</v>
      </c>
      <c r="F1788" s="254"/>
      <c r="G1788" s="30" t="s">
        <v>24</v>
      </c>
      <c r="H1788" s="31">
        <v>2.5817999999999999</v>
      </c>
      <c r="I1788" s="32">
        <v>194.07</v>
      </c>
      <c r="J1788" s="32">
        <v>501.04</v>
      </c>
    </row>
    <row r="1789" spans="1:10" ht="27" customHeight="1">
      <c r="A1789" s="28" t="s">
        <v>52</v>
      </c>
      <c r="B1789" s="29" t="s">
        <v>1575</v>
      </c>
      <c r="C1789" s="28" t="s">
        <v>26</v>
      </c>
      <c r="D1789" s="28" t="s">
        <v>1576</v>
      </c>
      <c r="E1789" s="254" t="s">
        <v>65</v>
      </c>
      <c r="F1789" s="254"/>
      <c r="G1789" s="30" t="s">
        <v>24</v>
      </c>
      <c r="H1789" s="31">
        <v>4.6375000000000002</v>
      </c>
      <c r="I1789" s="32">
        <v>65.81</v>
      </c>
      <c r="J1789" s="32">
        <v>305.19</v>
      </c>
    </row>
    <row r="1790" spans="1:10" ht="40.5" customHeight="1">
      <c r="A1790" s="28" t="s">
        <v>52</v>
      </c>
      <c r="B1790" s="29" t="s">
        <v>1531</v>
      </c>
      <c r="C1790" s="28" t="s">
        <v>26</v>
      </c>
      <c r="D1790" s="28" t="s">
        <v>1532</v>
      </c>
      <c r="E1790" s="254" t="s">
        <v>65</v>
      </c>
      <c r="F1790" s="254"/>
      <c r="G1790" s="30" t="s">
        <v>59</v>
      </c>
      <c r="H1790" s="31">
        <v>2.7682000000000002</v>
      </c>
      <c r="I1790" s="32">
        <v>14.73</v>
      </c>
      <c r="J1790" s="32">
        <v>40.770000000000003</v>
      </c>
    </row>
    <row r="1791" spans="1:10" ht="40.5" customHeight="1">
      <c r="A1791" s="28" t="s">
        <v>52</v>
      </c>
      <c r="B1791" s="29" t="s">
        <v>1533</v>
      </c>
      <c r="C1791" s="28" t="s">
        <v>26</v>
      </c>
      <c r="D1791" s="28" t="s">
        <v>1534</v>
      </c>
      <c r="E1791" s="254" t="s">
        <v>65</v>
      </c>
      <c r="F1791" s="254"/>
      <c r="G1791" s="30" t="s">
        <v>59</v>
      </c>
      <c r="H1791" s="31">
        <v>2.6901999999999999</v>
      </c>
      <c r="I1791" s="32">
        <v>14.26</v>
      </c>
      <c r="J1791" s="32">
        <v>38.36</v>
      </c>
    </row>
    <row r="1792" spans="1:10" ht="40.5" customHeight="1">
      <c r="A1792" s="28" t="s">
        <v>52</v>
      </c>
      <c r="B1792" s="29" t="s">
        <v>1535</v>
      </c>
      <c r="C1792" s="28" t="s">
        <v>26</v>
      </c>
      <c r="D1792" s="28" t="s">
        <v>1536</v>
      </c>
      <c r="E1792" s="254" t="s">
        <v>65</v>
      </c>
      <c r="F1792" s="254"/>
      <c r="G1792" s="30" t="s">
        <v>59</v>
      </c>
      <c r="H1792" s="31">
        <v>0.97760000000000002</v>
      </c>
      <c r="I1792" s="32">
        <v>13.68</v>
      </c>
      <c r="J1792" s="32">
        <v>13.37</v>
      </c>
    </row>
    <row r="1793" spans="1:10" ht="40.5" customHeight="1">
      <c r="A1793" s="28" t="s">
        <v>52</v>
      </c>
      <c r="B1793" s="29" t="s">
        <v>1537</v>
      </c>
      <c r="C1793" s="28" t="s">
        <v>26</v>
      </c>
      <c r="D1793" s="28" t="s">
        <v>1538</v>
      </c>
      <c r="E1793" s="254" t="s">
        <v>65</v>
      </c>
      <c r="F1793" s="254"/>
      <c r="G1793" s="30" t="s">
        <v>59</v>
      </c>
      <c r="H1793" s="31">
        <v>20.357600000000001</v>
      </c>
      <c r="I1793" s="32">
        <v>12.34</v>
      </c>
      <c r="J1793" s="32">
        <v>251.21</v>
      </c>
    </row>
    <row r="1794" spans="1:10" ht="40.5" customHeight="1">
      <c r="A1794" s="28" t="s">
        <v>52</v>
      </c>
      <c r="B1794" s="29" t="s">
        <v>1539</v>
      </c>
      <c r="C1794" s="28" t="s">
        <v>26</v>
      </c>
      <c r="D1794" s="28" t="s">
        <v>1540</v>
      </c>
      <c r="E1794" s="254" t="s">
        <v>65</v>
      </c>
      <c r="F1794" s="254"/>
      <c r="G1794" s="30" t="s">
        <v>59</v>
      </c>
      <c r="H1794" s="31">
        <v>7.9741999999999997</v>
      </c>
      <c r="I1794" s="32">
        <v>10.47</v>
      </c>
      <c r="J1794" s="32">
        <v>83.48</v>
      </c>
    </row>
    <row r="1795" spans="1:10" ht="40.5" customHeight="1">
      <c r="A1795" s="28" t="s">
        <v>52</v>
      </c>
      <c r="B1795" s="29" t="s">
        <v>1541</v>
      </c>
      <c r="C1795" s="28" t="s">
        <v>26</v>
      </c>
      <c r="D1795" s="28" t="s">
        <v>1542</v>
      </c>
      <c r="E1795" s="254" t="s">
        <v>65</v>
      </c>
      <c r="F1795" s="254"/>
      <c r="G1795" s="30" t="s">
        <v>59</v>
      </c>
      <c r="H1795" s="31">
        <v>2.4283000000000001</v>
      </c>
      <c r="I1795" s="32">
        <v>10.19</v>
      </c>
      <c r="J1795" s="32">
        <v>24.74</v>
      </c>
    </row>
    <row r="1796" spans="1:10" ht="40.5" customHeight="1">
      <c r="A1796" s="28" t="s">
        <v>52</v>
      </c>
      <c r="B1796" s="29" t="s">
        <v>1543</v>
      </c>
      <c r="C1796" s="28" t="s">
        <v>26</v>
      </c>
      <c r="D1796" s="28" t="s">
        <v>1544</v>
      </c>
      <c r="E1796" s="254" t="s">
        <v>65</v>
      </c>
      <c r="F1796" s="254"/>
      <c r="G1796" s="30" t="s">
        <v>59</v>
      </c>
      <c r="H1796" s="31">
        <v>4.2644000000000002</v>
      </c>
      <c r="I1796" s="32">
        <v>11.68</v>
      </c>
      <c r="J1796" s="32">
        <v>49.8</v>
      </c>
    </row>
    <row r="1797" spans="1:10" ht="40.5" customHeight="1">
      <c r="A1797" s="28" t="s">
        <v>52</v>
      </c>
      <c r="B1797" s="29" t="s">
        <v>1547</v>
      </c>
      <c r="C1797" s="28" t="s">
        <v>26</v>
      </c>
      <c r="D1797" s="28" t="s">
        <v>1548</v>
      </c>
      <c r="E1797" s="254" t="s">
        <v>65</v>
      </c>
      <c r="F1797" s="254"/>
      <c r="G1797" s="30" t="s">
        <v>59</v>
      </c>
      <c r="H1797" s="31">
        <v>7.7183000000000002</v>
      </c>
      <c r="I1797" s="32">
        <v>14.3</v>
      </c>
      <c r="J1797" s="32">
        <v>110.37</v>
      </c>
    </row>
    <row r="1798" spans="1:10" ht="40.5" customHeight="1">
      <c r="A1798" s="28" t="s">
        <v>52</v>
      </c>
      <c r="B1798" s="29" t="s">
        <v>1549</v>
      </c>
      <c r="C1798" s="28" t="s">
        <v>26</v>
      </c>
      <c r="D1798" s="28" t="s">
        <v>1550</v>
      </c>
      <c r="E1798" s="254" t="s">
        <v>65</v>
      </c>
      <c r="F1798" s="254"/>
      <c r="G1798" s="30" t="s">
        <v>59</v>
      </c>
      <c r="H1798" s="31">
        <v>13.316700000000001</v>
      </c>
      <c r="I1798" s="32">
        <v>13.83</v>
      </c>
      <c r="J1798" s="32">
        <v>184.16</v>
      </c>
    </row>
    <row r="1799" spans="1:10" ht="40.5" customHeight="1">
      <c r="A1799" s="28" t="s">
        <v>52</v>
      </c>
      <c r="B1799" s="29" t="s">
        <v>1551</v>
      </c>
      <c r="C1799" s="28" t="s">
        <v>26</v>
      </c>
      <c r="D1799" s="28" t="s">
        <v>1552</v>
      </c>
      <c r="E1799" s="254" t="s">
        <v>65</v>
      </c>
      <c r="F1799" s="254"/>
      <c r="G1799" s="30" t="s">
        <v>59</v>
      </c>
      <c r="H1799" s="31">
        <v>6.7664999999999997</v>
      </c>
      <c r="I1799" s="32">
        <v>13.25</v>
      </c>
      <c r="J1799" s="32">
        <v>89.65</v>
      </c>
    </row>
    <row r="1800" spans="1:10" ht="27" customHeight="1">
      <c r="A1800" s="28" t="s">
        <v>52</v>
      </c>
      <c r="B1800" s="29" t="s">
        <v>1553</v>
      </c>
      <c r="C1800" s="28" t="s">
        <v>26</v>
      </c>
      <c r="D1800" s="28" t="s">
        <v>1554</v>
      </c>
      <c r="E1800" s="254" t="s">
        <v>65</v>
      </c>
      <c r="F1800" s="254"/>
      <c r="G1800" s="30" t="s">
        <v>24</v>
      </c>
      <c r="H1800" s="31">
        <v>0.63980000000000004</v>
      </c>
      <c r="I1800" s="32">
        <v>89.22</v>
      </c>
      <c r="J1800" s="32">
        <v>57.08</v>
      </c>
    </row>
    <row r="1801" spans="1:10" ht="26.1" customHeight="1">
      <c r="A1801" s="28" t="s">
        <v>52</v>
      </c>
      <c r="B1801" s="29" t="s">
        <v>1555</v>
      </c>
      <c r="C1801" s="28" t="s">
        <v>26</v>
      </c>
      <c r="D1801" s="28" t="s">
        <v>1556</v>
      </c>
      <c r="E1801" s="254" t="s">
        <v>65</v>
      </c>
      <c r="F1801" s="254"/>
      <c r="G1801" s="30" t="s">
        <v>59</v>
      </c>
      <c r="H1801" s="31">
        <v>0.19270000000000001</v>
      </c>
      <c r="I1801" s="32">
        <v>17.850000000000001</v>
      </c>
      <c r="J1801" s="32">
        <v>3.43</v>
      </c>
    </row>
    <row r="1802" spans="1:10" ht="26.1" customHeight="1">
      <c r="A1802" s="28" t="s">
        <v>52</v>
      </c>
      <c r="B1802" s="29" t="s">
        <v>1557</v>
      </c>
      <c r="C1802" s="28" t="s">
        <v>26</v>
      </c>
      <c r="D1802" s="28" t="s">
        <v>1558</v>
      </c>
      <c r="E1802" s="254" t="s">
        <v>65</v>
      </c>
      <c r="F1802" s="254"/>
      <c r="G1802" s="30" t="s">
        <v>59</v>
      </c>
      <c r="H1802" s="31">
        <v>0.33239999999999997</v>
      </c>
      <c r="I1802" s="32">
        <v>16.71</v>
      </c>
      <c r="J1802" s="32">
        <v>5.55</v>
      </c>
    </row>
    <row r="1803" spans="1:10" ht="26.1" customHeight="1">
      <c r="A1803" s="28" t="s">
        <v>52</v>
      </c>
      <c r="B1803" s="29" t="s">
        <v>1559</v>
      </c>
      <c r="C1803" s="28" t="s">
        <v>26</v>
      </c>
      <c r="D1803" s="28" t="s">
        <v>1560</v>
      </c>
      <c r="E1803" s="254" t="s">
        <v>65</v>
      </c>
      <c r="F1803" s="254"/>
      <c r="G1803" s="30" t="s">
        <v>59</v>
      </c>
      <c r="H1803" s="31">
        <v>0.17530000000000001</v>
      </c>
      <c r="I1803" s="32">
        <v>15.62</v>
      </c>
      <c r="J1803" s="32">
        <v>2.73</v>
      </c>
    </row>
    <row r="1804" spans="1:10" ht="26.1" customHeight="1">
      <c r="A1804" s="28" t="s">
        <v>52</v>
      </c>
      <c r="B1804" s="29" t="s">
        <v>1561</v>
      </c>
      <c r="C1804" s="28" t="s">
        <v>26</v>
      </c>
      <c r="D1804" s="28" t="s">
        <v>1562</v>
      </c>
      <c r="E1804" s="254" t="s">
        <v>65</v>
      </c>
      <c r="F1804" s="254"/>
      <c r="G1804" s="30" t="s">
        <v>59</v>
      </c>
      <c r="H1804" s="31">
        <v>2.6637</v>
      </c>
      <c r="I1804" s="32">
        <v>13.93</v>
      </c>
      <c r="J1804" s="32">
        <v>37.1</v>
      </c>
    </row>
    <row r="1805" spans="1:10" ht="26.1" customHeight="1">
      <c r="A1805" s="28" t="s">
        <v>52</v>
      </c>
      <c r="B1805" s="29" t="s">
        <v>1563</v>
      </c>
      <c r="C1805" s="28" t="s">
        <v>26</v>
      </c>
      <c r="D1805" s="28" t="s">
        <v>1564</v>
      </c>
      <c r="E1805" s="254" t="s">
        <v>65</v>
      </c>
      <c r="F1805" s="254"/>
      <c r="G1805" s="30" t="s">
        <v>59</v>
      </c>
      <c r="H1805" s="31">
        <v>1.4605999999999999</v>
      </c>
      <c r="I1805" s="32">
        <v>11.78</v>
      </c>
      <c r="J1805" s="32">
        <v>17.2</v>
      </c>
    </row>
    <row r="1806" spans="1:10" ht="39" customHeight="1">
      <c r="A1806" s="28" t="s">
        <v>52</v>
      </c>
      <c r="B1806" s="29" t="s">
        <v>598</v>
      </c>
      <c r="C1806" s="28" t="s">
        <v>26</v>
      </c>
      <c r="D1806" s="28" t="s">
        <v>1565</v>
      </c>
      <c r="E1806" s="254" t="s">
        <v>65</v>
      </c>
      <c r="F1806" s="254"/>
      <c r="G1806" s="30" t="s">
        <v>28</v>
      </c>
      <c r="H1806" s="31">
        <v>4.02E-2</v>
      </c>
      <c r="I1806" s="32">
        <v>876.07</v>
      </c>
      <c r="J1806" s="32">
        <v>35.21</v>
      </c>
    </row>
    <row r="1807" spans="1:10" ht="27.6">
      <c r="A1807" s="26"/>
      <c r="B1807" s="26"/>
      <c r="C1807" s="26"/>
      <c r="D1807" s="26"/>
      <c r="E1807" s="26" t="s">
        <v>47</v>
      </c>
      <c r="F1807" s="27">
        <v>341.36</v>
      </c>
      <c r="G1807" s="26" t="s">
        <v>48</v>
      </c>
      <c r="H1807" s="27">
        <v>0</v>
      </c>
      <c r="I1807" s="26" t="s">
        <v>49</v>
      </c>
      <c r="J1807" s="27">
        <v>341.36</v>
      </c>
    </row>
    <row r="1808" spans="1:10" ht="15" customHeight="1" thickBot="1">
      <c r="A1808" s="55"/>
      <c r="B1808" s="55"/>
      <c r="C1808" s="55"/>
      <c r="D1808" s="55"/>
      <c r="E1808" s="55" t="s">
        <v>50</v>
      </c>
      <c r="F1808" s="54">
        <v>794.5</v>
      </c>
      <c r="G1808" s="55"/>
      <c r="H1808" s="255" t="s">
        <v>51</v>
      </c>
      <c r="I1808" s="255"/>
      <c r="J1808" s="54">
        <v>3551.28</v>
      </c>
    </row>
    <row r="1809" spans="1:10" ht="18" customHeight="1" thickTop="1">
      <c r="A1809" s="40" t="s">
        <v>1577</v>
      </c>
      <c r="B1809" s="41" t="s">
        <v>16</v>
      </c>
      <c r="C1809" s="40" t="s">
        <v>17</v>
      </c>
      <c r="D1809" s="40" t="s">
        <v>6</v>
      </c>
      <c r="E1809" s="253" t="s">
        <v>42</v>
      </c>
      <c r="F1809" s="253"/>
      <c r="G1809" s="42" t="s">
        <v>18</v>
      </c>
      <c r="H1809" s="41" t="s">
        <v>19</v>
      </c>
      <c r="I1809" s="41" t="s">
        <v>20</v>
      </c>
      <c r="J1809" s="41" t="s">
        <v>7</v>
      </c>
    </row>
    <row r="1810" spans="1:10" ht="54" customHeight="1">
      <c r="A1810" s="69" t="s">
        <v>43</v>
      </c>
      <c r="B1810" s="70" t="s">
        <v>1578</v>
      </c>
      <c r="C1810" s="69" t="s">
        <v>26</v>
      </c>
      <c r="D1810" s="69" t="s">
        <v>1579</v>
      </c>
      <c r="E1810" s="250" t="s">
        <v>101</v>
      </c>
      <c r="F1810" s="250"/>
      <c r="G1810" s="71" t="s">
        <v>30</v>
      </c>
      <c r="H1810" s="72">
        <v>1</v>
      </c>
      <c r="I1810" s="73">
        <v>449.65999999999991</v>
      </c>
      <c r="J1810" s="73">
        <v>449.66</v>
      </c>
    </row>
    <row r="1811" spans="1:10" ht="27" customHeight="1">
      <c r="A1811" s="28" t="s">
        <v>52</v>
      </c>
      <c r="B1811" s="29" t="s">
        <v>1580</v>
      </c>
      <c r="C1811" s="28" t="s">
        <v>26</v>
      </c>
      <c r="D1811" s="28" t="s">
        <v>1581</v>
      </c>
      <c r="E1811" s="254" t="s">
        <v>55</v>
      </c>
      <c r="F1811" s="254"/>
      <c r="G1811" s="30" t="s">
        <v>56</v>
      </c>
      <c r="H1811" s="31">
        <v>4.7480000000000002</v>
      </c>
      <c r="I1811" s="32">
        <v>19.579999999999998</v>
      </c>
      <c r="J1811" s="32">
        <v>92.96</v>
      </c>
    </row>
    <row r="1812" spans="1:10" ht="27" customHeight="1">
      <c r="A1812" s="28" t="s">
        <v>52</v>
      </c>
      <c r="B1812" s="29" t="s">
        <v>1582</v>
      </c>
      <c r="C1812" s="28" t="s">
        <v>26</v>
      </c>
      <c r="D1812" s="28" t="s">
        <v>1583</v>
      </c>
      <c r="E1812" s="254" t="s">
        <v>55</v>
      </c>
      <c r="F1812" s="254"/>
      <c r="G1812" s="30" t="s">
        <v>56</v>
      </c>
      <c r="H1812" s="31">
        <v>5.78</v>
      </c>
      <c r="I1812" s="32">
        <v>23.66</v>
      </c>
      <c r="J1812" s="32">
        <v>136.75</v>
      </c>
    </row>
    <row r="1813" spans="1:10" ht="21" customHeight="1">
      <c r="A1813" s="21" t="s">
        <v>45</v>
      </c>
      <c r="B1813" s="22" t="s">
        <v>1584</v>
      </c>
      <c r="C1813" s="21" t="s">
        <v>26</v>
      </c>
      <c r="D1813" s="21" t="s">
        <v>1585</v>
      </c>
      <c r="E1813" s="257" t="s">
        <v>46</v>
      </c>
      <c r="F1813" s="257"/>
      <c r="G1813" s="23" t="s">
        <v>59</v>
      </c>
      <c r="H1813" s="24">
        <v>9.2240000000000002</v>
      </c>
      <c r="I1813" s="25">
        <v>10.5</v>
      </c>
      <c r="J1813" s="25">
        <v>96.85</v>
      </c>
    </row>
    <row r="1814" spans="1:10" ht="21" customHeight="1">
      <c r="A1814" s="21" t="s">
        <v>45</v>
      </c>
      <c r="B1814" s="22" t="s">
        <v>1586</v>
      </c>
      <c r="C1814" s="21" t="s">
        <v>26</v>
      </c>
      <c r="D1814" s="21" t="s">
        <v>1587</v>
      </c>
      <c r="E1814" s="257" t="s">
        <v>46</v>
      </c>
      <c r="F1814" s="257"/>
      <c r="G1814" s="23" t="s">
        <v>59</v>
      </c>
      <c r="H1814" s="24">
        <v>0.89600000000000002</v>
      </c>
      <c r="I1814" s="25">
        <v>8.66</v>
      </c>
      <c r="J1814" s="25">
        <v>7.75</v>
      </c>
    </row>
    <row r="1815" spans="1:10" ht="21" customHeight="1">
      <c r="A1815" s="21" t="s">
        <v>45</v>
      </c>
      <c r="B1815" s="22" t="s">
        <v>1588</v>
      </c>
      <c r="C1815" s="21" t="s">
        <v>26</v>
      </c>
      <c r="D1815" s="21" t="s">
        <v>1589</v>
      </c>
      <c r="E1815" s="257" t="s">
        <v>46</v>
      </c>
      <c r="F1815" s="257"/>
      <c r="G1815" s="23" t="s">
        <v>59</v>
      </c>
      <c r="H1815" s="24">
        <v>7.0999999999999994E-2</v>
      </c>
      <c r="I1815" s="25">
        <v>52.9</v>
      </c>
      <c r="J1815" s="25">
        <v>3.75</v>
      </c>
    </row>
    <row r="1816" spans="1:10" ht="27" customHeight="1">
      <c r="A1816" s="21" t="s">
        <v>45</v>
      </c>
      <c r="B1816" s="22" t="s">
        <v>1590</v>
      </c>
      <c r="C1816" s="21" t="s">
        <v>26</v>
      </c>
      <c r="D1816" s="21" t="s">
        <v>1591</v>
      </c>
      <c r="E1816" s="257" t="s">
        <v>46</v>
      </c>
      <c r="F1816" s="257"/>
      <c r="G1816" s="23" t="s">
        <v>31</v>
      </c>
      <c r="H1816" s="24">
        <v>3.3330000000000002</v>
      </c>
      <c r="I1816" s="25">
        <v>2.5299999999999998</v>
      </c>
      <c r="J1816" s="25">
        <v>8.43</v>
      </c>
    </row>
    <row r="1817" spans="1:10" ht="27" customHeight="1">
      <c r="A1817" s="21" t="s">
        <v>45</v>
      </c>
      <c r="B1817" s="22" t="s">
        <v>1592</v>
      </c>
      <c r="C1817" s="21" t="s">
        <v>26</v>
      </c>
      <c r="D1817" s="21" t="s">
        <v>1593</v>
      </c>
      <c r="E1817" s="257" t="s">
        <v>46</v>
      </c>
      <c r="F1817" s="257"/>
      <c r="G1817" s="23" t="s">
        <v>30</v>
      </c>
      <c r="H1817" s="24">
        <v>0.9</v>
      </c>
      <c r="I1817" s="25">
        <v>46</v>
      </c>
      <c r="J1817" s="25">
        <v>41.4</v>
      </c>
    </row>
    <row r="1818" spans="1:10" ht="27" customHeight="1">
      <c r="A1818" s="21" t="s">
        <v>45</v>
      </c>
      <c r="B1818" s="22" t="s">
        <v>1594</v>
      </c>
      <c r="C1818" s="21" t="s">
        <v>26</v>
      </c>
      <c r="D1818" s="21" t="s">
        <v>1595</v>
      </c>
      <c r="E1818" s="257" t="s">
        <v>46</v>
      </c>
      <c r="F1818" s="257"/>
      <c r="G1818" s="23" t="s">
        <v>30</v>
      </c>
      <c r="H1818" s="24">
        <v>1.0289999999999999</v>
      </c>
      <c r="I1818" s="25">
        <v>60.03</v>
      </c>
      <c r="J1818" s="25">
        <v>61.77</v>
      </c>
    </row>
    <row r="1819" spans="1:10" ht="27.6">
      <c r="A1819" s="26"/>
      <c r="B1819" s="26"/>
      <c r="C1819" s="26"/>
      <c r="D1819" s="26"/>
      <c r="E1819" s="26" t="s">
        <v>47</v>
      </c>
      <c r="F1819" s="27">
        <v>152.86000000000001</v>
      </c>
      <c r="G1819" s="26" t="s">
        <v>48</v>
      </c>
      <c r="H1819" s="27">
        <v>0</v>
      </c>
      <c r="I1819" s="26" t="s">
        <v>49</v>
      </c>
      <c r="J1819" s="27">
        <v>152.86000000000001</v>
      </c>
    </row>
    <row r="1820" spans="1:10" ht="15" customHeight="1" thickBot="1">
      <c r="A1820" s="55"/>
      <c r="B1820" s="55"/>
      <c r="C1820" s="55"/>
      <c r="D1820" s="55"/>
      <c r="E1820" s="55" t="s">
        <v>50</v>
      </c>
      <c r="F1820" s="54">
        <v>129.59</v>
      </c>
      <c r="G1820" s="55"/>
      <c r="H1820" s="255" t="s">
        <v>51</v>
      </c>
      <c r="I1820" s="255"/>
      <c r="J1820" s="54">
        <v>579.25</v>
      </c>
    </row>
    <row r="1821" spans="1:10" ht="18" customHeight="1" thickTop="1">
      <c r="A1821" s="40" t="s">
        <v>460</v>
      </c>
      <c r="B1821" s="41" t="s">
        <v>16</v>
      </c>
      <c r="C1821" s="40" t="s">
        <v>17</v>
      </c>
      <c r="D1821" s="40" t="s">
        <v>6</v>
      </c>
      <c r="E1821" s="253" t="s">
        <v>42</v>
      </c>
      <c r="F1821" s="253"/>
      <c r="G1821" s="42" t="s">
        <v>18</v>
      </c>
      <c r="H1821" s="41" t="s">
        <v>19</v>
      </c>
      <c r="I1821" s="41" t="s">
        <v>20</v>
      </c>
      <c r="J1821" s="41" t="s">
        <v>7</v>
      </c>
    </row>
    <row r="1822" spans="1:10" ht="21" customHeight="1">
      <c r="A1822" s="69" t="s">
        <v>43</v>
      </c>
      <c r="B1822" s="70" t="s">
        <v>883</v>
      </c>
      <c r="C1822" s="69" t="s">
        <v>23</v>
      </c>
      <c r="D1822" s="69" t="s">
        <v>1596</v>
      </c>
      <c r="E1822" s="250" t="s">
        <v>78</v>
      </c>
      <c r="F1822" s="250"/>
      <c r="G1822" s="71" t="s">
        <v>31</v>
      </c>
      <c r="H1822" s="72">
        <v>1</v>
      </c>
      <c r="I1822" s="73">
        <v>1215.02</v>
      </c>
      <c r="J1822" s="73">
        <v>1215.02</v>
      </c>
    </row>
    <row r="1823" spans="1:10" ht="27" customHeight="1">
      <c r="A1823" s="28" t="s">
        <v>52</v>
      </c>
      <c r="B1823" s="29" t="s">
        <v>102</v>
      </c>
      <c r="C1823" s="28" t="s">
        <v>26</v>
      </c>
      <c r="D1823" s="28" t="s">
        <v>103</v>
      </c>
      <c r="E1823" s="254" t="s">
        <v>55</v>
      </c>
      <c r="F1823" s="254"/>
      <c r="G1823" s="30" t="s">
        <v>56</v>
      </c>
      <c r="H1823" s="31">
        <v>0.5</v>
      </c>
      <c r="I1823" s="32">
        <v>19.18</v>
      </c>
      <c r="J1823" s="32">
        <v>9.59</v>
      </c>
    </row>
    <row r="1824" spans="1:10" ht="27" customHeight="1">
      <c r="A1824" s="28" t="s">
        <v>52</v>
      </c>
      <c r="B1824" s="29" t="s">
        <v>57</v>
      </c>
      <c r="C1824" s="28" t="s">
        <v>26</v>
      </c>
      <c r="D1824" s="28" t="s">
        <v>58</v>
      </c>
      <c r="E1824" s="254" t="s">
        <v>55</v>
      </c>
      <c r="F1824" s="254"/>
      <c r="G1824" s="30" t="s">
        <v>56</v>
      </c>
      <c r="H1824" s="31">
        <v>0.5</v>
      </c>
      <c r="I1824" s="32">
        <v>23.83</v>
      </c>
      <c r="J1824" s="32">
        <v>11.91</v>
      </c>
    </row>
    <row r="1825" spans="1:10" ht="21" customHeight="1">
      <c r="A1825" s="21" t="s">
        <v>45</v>
      </c>
      <c r="B1825" s="22" t="s">
        <v>884</v>
      </c>
      <c r="C1825" s="21" t="s">
        <v>26</v>
      </c>
      <c r="D1825" s="21" t="s">
        <v>885</v>
      </c>
      <c r="E1825" s="257" t="s">
        <v>46</v>
      </c>
      <c r="F1825" s="257"/>
      <c r="G1825" s="23" t="s">
        <v>31</v>
      </c>
      <c r="H1825" s="24">
        <v>1</v>
      </c>
      <c r="I1825" s="25">
        <v>1193.52</v>
      </c>
      <c r="J1825" s="25">
        <v>1193.52</v>
      </c>
    </row>
    <row r="1826" spans="1:10" ht="27.6">
      <c r="A1826" s="26"/>
      <c r="B1826" s="26"/>
      <c r="C1826" s="26"/>
      <c r="D1826" s="26"/>
      <c r="E1826" s="26" t="s">
        <v>47</v>
      </c>
      <c r="F1826" s="27">
        <v>14.2</v>
      </c>
      <c r="G1826" s="26" t="s">
        <v>48</v>
      </c>
      <c r="H1826" s="27">
        <v>0</v>
      </c>
      <c r="I1826" s="26" t="s">
        <v>49</v>
      </c>
      <c r="J1826" s="27">
        <v>14.2</v>
      </c>
    </row>
    <row r="1827" spans="1:10" ht="15" customHeight="1" thickBot="1">
      <c r="A1827" s="55"/>
      <c r="B1827" s="55"/>
      <c r="C1827" s="55"/>
      <c r="D1827" s="55"/>
      <c r="E1827" s="55" t="s">
        <v>50</v>
      </c>
      <c r="F1827" s="54">
        <v>350.16</v>
      </c>
      <c r="G1827" s="55"/>
      <c r="H1827" s="255" t="s">
        <v>51</v>
      </c>
      <c r="I1827" s="255"/>
      <c r="J1827" s="54">
        <v>1565.18</v>
      </c>
    </row>
    <row r="1828" spans="1:10" ht="18" customHeight="1" thickTop="1">
      <c r="A1828" s="40" t="s">
        <v>462</v>
      </c>
      <c r="B1828" s="41" t="s">
        <v>16</v>
      </c>
      <c r="C1828" s="40" t="s">
        <v>17</v>
      </c>
      <c r="D1828" s="40" t="s">
        <v>6</v>
      </c>
      <c r="E1828" s="253" t="s">
        <v>42</v>
      </c>
      <c r="F1828" s="253"/>
      <c r="G1828" s="42" t="s">
        <v>18</v>
      </c>
      <c r="H1828" s="41" t="s">
        <v>19</v>
      </c>
      <c r="I1828" s="41" t="s">
        <v>20</v>
      </c>
      <c r="J1828" s="41" t="s">
        <v>7</v>
      </c>
    </row>
    <row r="1829" spans="1:10" ht="21" customHeight="1">
      <c r="A1829" s="69" t="s">
        <v>43</v>
      </c>
      <c r="B1829" s="70" t="s">
        <v>882</v>
      </c>
      <c r="C1829" s="69" t="s">
        <v>26</v>
      </c>
      <c r="D1829" s="69" t="s">
        <v>1597</v>
      </c>
      <c r="E1829" s="250" t="s">
        <v>55</v>
      </c>
      <c r="F1829" s="250"/>
      <c r="G1829" s="71" t="s">
        <v>24</v>
      </c>
      <c r="H1829" s="72">
        <v>1</v>
      </c>
      <c r="I1829" s="73">
        <v>1.86</v>
      </c>
      <c r="J1829" s="73">
        <v>1.86</v>
      </c>
    </row>
    <row r="1830" spans="1:10" ht="27" customHeight="1">
      <c r="A1830" s="28" t="s">
        <v>52</v>
      </c>
      <c r="B1830" s="29" t="s">
        <v>53</v>
      </c>
      <c r="C1830" s="28" t="s">
        <v>26</v>
      </c>
      <c r="D1830" s="28" t="s">
        <v>54</v>
      </c>
      <c r="E1830" s="254" t="s">
        <v>55</v>
      </c>
      <c r="F1830" s="254"/>
      <c r="G1830" s="30" t="s">
        <v>56</v>
      </c>
      <c r="H1830" s="31">
        <v>9.7000000000000003E-2</v>
      </c>
      <c r="I1830" s="32">
        <v>19.11</v>
      </c>
      <c r="J1830" s="32">
        <v>1.85</v>
      </c>
    </row>
    <row r="1831" spans="1:10" ht="27.6">
      <c r="A1831" s="26"/>
      <c r="B1831" s="26"/>
      <c r="C1831" s="26"/>
      <c r="D1831" s="26"/>
      <c r="E1831" s="26" t="s">
        <v>47</v>
      </c>
      <c r="F1831" s="27">
        <v>1.1599999999999999</v>
      </c>
      <c r="G1831" s="26" t="s">
        <v>48</v>
      </c>
      <c r="H1831" s="27">
        <v>0</v>
      </c>
      <c r="I1831" s="26" t="s">
        <v>49</v>
      </c>
      <c r="J1831" s="27">
        <v>1.1599999999999999</v>
      </c>
    </row>
    <row r="1832" spans="1:10" ht="15" customHeight="1" thickBot="1">
      <c r="A1832" s="55"/>
      <c r="B1832" s="55"/>
      <c r="C1832" s="55"/>
      <c r="D1832" s="55"/>
      <c r="E1832" s="55" t="s">
        <v>50</v>
      </c>
      <c r="F1832" s="54">
        <v>0.53</v>
      </c>
      <c r="G1832" s="55"/>
      <c r="H1832" s="255" t="s">
        <v>51</v>
      </c>
      <c r="I1832" s="255"/>
      <c r="J1832" s="54">
        <v>2.39</v>
      </c>
    </row>
    <row r="1833" spans="1:10" ht="30" customHeight="1" thickTop="1">
      <c r="A1833" s="27"/>
      <c r="B1833" s="27"/>
      <c r="C1833" s="27"/>
      <c r="D1833" s="27"/>
      <c r="E1833" s="27"/>
      <c r="F1833" s="27"/>
      <c r="G1833" s="27"/>
      <c r="H1833" s="27"/>
      <c r="I1833" s="27"/>
      <c r="J1833" s="27"/>
    </row>
    <row r="1834" spans="1:10" s="80" customFormat="1" ht="24" customHeight="1">
      <c r="A1834" s="225" t="str">
        <f>ORCAMENTO!B21</f>
        <v>ANANINDEUA(PA), 16 DE JUNHO DE 2025</v>
      </c>
      <c r="B1834" s="225"/>
      <c r="C1834" s="225"/>
      <c r="D1834" s="225"/>
      <c r="E1834" s="79"/>
      <c r="F1834" s="258" t="s">
        <v>10</v>
      </c>
      <c r="G1834" s="258"/>
      <c r="H1834" s="259">
        <f>ORCAMENTO!E21</f>
        <v>314049.96000000025</v>
      </c>
      <c r="I1834" s="259"/>
      <c r="J1834" s="259"/>
    </row>
    <row r="1835" spans="1:10" s="80" customFormat="1" ht="24" customHeight="1">
      <c r="A1835" s="81"/>
      <c r="B1835" s="81"/>
      <c r="C1835" s="81"/>
      <c r="D1835" s="82"/>
      <c r="E1835" s="81"/>
      <c r="F1835" s="258" t="s">
        <v>11</v>
      </c>
      <c r="G1835" s="258"/>
      <c r="H1835" s="259">
        <f>ORCAMENTO!E22</f>
        <v>110956.84999999974</v>
      </c>
      <c r="I1835" s="259"/>
      <c r="J1835" s="259"/>
    </row>
    <row r="1836" spans="1:10" s="80" customFormat="1" ht="24" customHeight="1">
      <c r="A1836" s="226"/>
      <c r="B1836" s="226"/>
      <c r="C1836" s="226"/>
      <c r="D1836" s="226"/>
      <c r="E1836" s="226"/>
      <c r="F1836" s="258" t="s">
        <v>12</v>
      </c>
      <c r="G1836" s="258"/>
      <c r="H1836" s="259">
        <f>ORCAMENTO!E23</f>
        <v>425006.81</v>
      </c>
      <c r="I1836" s="259"/>
      <c r="J1836" s="259"/>
    </row>
    <row r="1837" spans="1:10" s="80" customFormat="1" ht="67.5" customHeight="1">
      <c r="A1837" s="228"/>
      <c r="B1837" s="228"/>
      <c r="C1837" s="228"/>
      <c r="D1837" s="228"/>
      <c r="E1837" s="228"/>
      <c r="F1837" s="228"/>
      <c r="G1837" s="228"/>
      <c r="H1837" s="228"/>
      <c r="I1837" s="228"/>
      <c r="J1837" s="228"/>
    </row>
    <row r="1838" spans="1:10" s="80" customFormat="1" ht="18" customHeight="1">
      <c r="A1838" s="225" t="str">
        <f>ORCAMENTO!B25</f>
        <v>RIOL - Serviços de Construções LTDA.</v>
      </c>
      <c r="B1838" s="225"/>
      <c r="C1838" s="225"/>
      <c r="D1838" s="225"/>
      <c r="E1838" s="83"/>
    </row>
    <row r="1839" spans="1:10" s="80" customFormat="1" ht="18" customHeight="1">
      <c r="A1839" s="225" t="str">
        <f>ORCAMENTO!B26</f>
        <v>CNPJ: 09.335.585/0001-75</v>
      </c>
      <c r="B1839" s="225"/>
      <c r="C1839" s="225"/>
      <c r="D1839" s="225"/>
      <c r="E1839" s="83"/>
    </row>
  </sheetData>
  <mergeCells count="1639">
    <mergeCell ref="H1782:I1782"/>
    <mergeCell ref="E1306:F1306"/>
    <mergeCell ref="E1307:F1307"/>
    <mergeCell ref="E1308:F1308"/>
    <mergeCell ref="E1309:F1309"/>
    <mergeCell ref="H1311:I1311"/>
    <mergeCell ref="E1312:F1312"/>
    <mergeCell ref="E1313:F1313"/>
    <mergeCell ref="E1314:F1314"/>
    <mergeCell ref="E1315:F1315"/>
    <mergeCell ref="H1317:I1317"/>
    <mergeCell ref="E1413:F1413"/>
    <mergeCell ref="E1414:F1414"/>
    <mergeCell ref="E1415:F1415"/>
    <mergeCell ref="E1416:F1416"/>
    <mergeCell ref="E1417:F1417"/>
    <mergeCell ref="E1418:F1418"/>
    <mergeCell ref="E1419:F1419"/>
    <mergeCell ref="E1744:F1744"/>
    <mergeCell ref="E1745:F1745"/>
    <mergeCell ref="E1746:F1746"/>
    <mergeCell ref="E1747:F1747"/>
    <mergeCell ref="E1748:F1748"/>
    <mergeCell ref="E1749:F1749"/>
    <mergeCell ref="E1750:F1750"/>
    <mergeCell ref="E1751:F1751"/>
    <mergeCell ref="E1752:F1752"/>
    <mergeCell ref="E1753:F1753"/>
    <mergeCell ref="E1754:F1754"/>
    <mergeCell ref="E1755:F1755"/>
    <mergeCell ref="E1756:F1756"/>
    <mergeCell ref="E1757:F1757"/>
    <mergeCell ref="E572:F572"/>
    <mergeCell ref="E573:F573"/>
    <mergeCell ref="E574:F574"/>
    <mergeCell ref="H571:I571"/>
    <mergeCell ref="E542:F542"/>
    <mergeCell ref="H544:I544"/>
    <mergeCell ref="E545:F545"/>
    <mergeCell ref="E546:F546"/>
    <mergeCell ref="E547:F547"/>
    <mergeCell ref="E548:F548"/>
    <mergeCell ref="E549:F549"/>
    <mergeCell ref="E550:F550"/>
    <mergeCell ref="E551:F551"/>
    <mergeCell ref="H553:I553"/>
    <mergeCell ref="E563:F563"/>
    <mergeCell ref="E564:F564"/>
    <mergeCell ref="E565:F565"/>
    <mergeCell ref="E566:F566"/>
    <mergeCell ref="E567:F567"/>
    <mergeCell ref="E568:F568"/>
    <mergeCell ref="E569:F569"/>
    <mergeCell ref="E312:F312"/>
    <mergeCell ref="H314:I314"/>
    <mergeCell ref="E315:F315"/>
    <mergeCell ref="E316:F316"/>
    <mergeCell ref="E317:F317"/>
    <mergeCell ref="E318:F318"/>
    <mergeCell ref="E319:F319"/>
    <mergeCell ref="E320:F320"/>
    <mergeCell ref="E321:F321"/>
    <mergeCell ref="H323:I323"/>
    <mergeCell ref="E483:F483"/>
    <mergeCell ref="E484:F484"/>
    <mergeCell ref="E485:F485"/>
    <mergeCell ref="E486:F486"/>
    <mergeCell ref="E487:F487"/>
    <mergeCell ref="H489:I489"/>
    <mergeCell ref="E554:F554"/>
    <mergeCell ref="E523:F523"/>
    <mergeCell ref="E524:F524"/>
    <mergeCell ref="H526:I526"/>
    <mergeCell ref="E527:F527"/>
    <mergeCell ref="E528:F528"/>
    <mergeCell ref="E529:F529"/>
    <mergeCell ref="E530:F530"/>
    <mergeCell ref="E531:F531"/>
    <mergeCell ref="E532:F532"/>
    <mergeCell ref="E533:F533"/>
    <mergeCell ref="H535:I535"/>
    <mergeCell ref="E536:F536"/>
    <mergeCell ref="E537:F537"/>
    <mergeCell ref="E538:F538"/>
    <mergeCell ref="E539:F539"/>
    <mergeCell ref="E293:F293"/>
    <mergeCell ref="E294:F294"/>
    <mergeCell ref="H296:I296"/>
    <mergeCell ref="E297:F297"/>
    <mergeCell ref="E298:F298"/>
    <mergeCell ref="E299:F299"/>
    <mergeCell ref="E300:F300"/>
    <mergeCell ref="E301:F301"/>
    <mergeCell ref="E302:F302"/>
    <mergeCell ref="E303:F303"/>
    <mergeCell ref="H305:I305"/>
    <mergeCell ref="E306:F306"/>
    <mergeCell ref="E307:F307"/>
    <mergeCell ref="E308:F308"/>
    <mergeCell ref="E309:F309"/>
    <mergeCell ref="E310:F310"/>
    <mergeCell ref="E311:F311"/>
    <mergeCell ref="H209:I209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H242:I242"/>
    <mergeCell ref="E252:F252"/>
    <mergeCell ref="E253:F253"/>
    <mergeCell ref="E254:F254"/>
    <mergeCell ref="E255:F255"/>
    <mergeCell ref="E256:F256"/>
    <mergeCell ref="E257:F257"/>
    <mergeCell ref="E258:F258"/>
    <mergeCell ref="E244:F244"/>
    <mergeCell ref="E245:F245"/>
    <mergeCell ref="E246:F246"/>
    <mergeCell ref="E247:F247"/>
    <mergeCell ref="E248:F248"/>
    <mergeCell ref="E249:F249"/>
    <mergeCell ref="H251:I251"/>
    <mergeCell ref="E214:F214"/>
    <mergeCell ref="E215:F215"/>
    <mergeCell ref="H217:I217"/>
    <mergeCell ref="E218:F218"/>
    <mergeCell ref="E219:F219"/>
    <mergeCell ref="E220:F220"/>
    <mergeCell ref="E221:F221"/>
    <mergeCell ref="E222:F222"/>
    <mergeCell ref="E1814:F1814"/>
    <mergeCell ref="E1815:F1815"/>
    <mergeCell ref="E1816:F1816"/>
    <mergeCell ref="E1817:F1817"/>
    <mergeCell ref="E1818:F1818"/>
    <mergeCell ref="H1820:I1820"/>
    <mergeCell ref="E1821:F1821"/>
    <mergeCell ref="E1822:F1822"/>
    <mergeCell ref="E1823:F1823"/>
    <mergeCell ref="E1824:F1824"/>
    <mergeCell ref="E1825:F1825"/>
    <mergeCell ref="H1827:I1827"/>
    <mergeCell ref="E1828:F1828"/>
    <mergeCell ref="E1829:F1829"/>
    <mergeCell ref="E1830:F1830"/>
    <mergeCell ref="H1832:I1832"/>
    <mergeCell ref="E1796:F1796"/>
    <mergeCell ref="E1797:F1797"/>
    <mergeCell ref="E1798:F1798"/>
    <mergeCell ref="E1799:F1799"/>
    <mergeCell ref="E1800:F1800"/>
    <mergeCell ref="E1801:F1801"/>
    <mergeCell ref="E1802:F1802"/>
    <mergeCell ref="E1803:F1803"/>
    <mergeCell ref="E1804:F1804"/>
    <mergeCell ref="E1805:F1805"/>
    <mergeCell ref="E1806:F1806"/>
    <mergeCell ref="H1808:I1808"/>
    <mergeCell ref="E1809:F1809"/>
    <mergeCell ref="E1810:F1810"/>
    <mergeCell ref="E1811:F1811"/>
    <mergeCell ref="E1812:F1812"/>
    <mergeCell ref="E1813:F1813"/>
    <mergeCell ref="E1761:F1761"/>
    <mergeCell ref="E1762:F1762"/>
    <mergeCell ref="E1763:F1763"/>
    <mergeCell ref="H1765:I1765"/>
    <mergeCell ref="E1783:F1783"/>
    <mergeCell ref="E1784:F1784"/>
    <mergeCell ref="E1785:F1785"/>
    <mergeCell ref="E1786:F1786"/>
    <mergeCell ref="E1787:F1787"/>
    <mergeCell ref="E1788:F1788"/>
    <mergeCell ref="E1789:F1789"/>
    <mergeCell ref="E1790:F1790"/>
    <mergeCell ref="E1791:F1791"/>
    <mergeCell ref="E1792:F1792"/>
    <mergeCell ref="E1793:F1793"/>
    <mergeCell ref="E1794:F1794"/>
    <mergeCell ref="E1795:F1795"/>
    <mergeCell ref="E1766:F1766"/>
    <mergeCell ref="E1767:F1767"/>
    <mergeCell ref="E1768:F1768"/>
    <mergeCell ref="E1769:F1769"/>
    <mergeCell ref="E1770:F1770"/>
    <mergeCell ref="E1771:F1771"/>
    <mergeCell ref="E1772:F1772"/>
    <mergeCell ref="H1774:I1774"/>
    <mergeCell ref="E1775:F1775"/>
    <mergeCell ref="E1776:F1776"/>
    <mergeCell ref="E1777:F1777"/>
    <mergeCell ref="E1778:F1778"/>
    <mergeCell ref="E1779:F1779"/>
    <mergeCell ref="E1780:F1780"/>
    <mergeCell ref="E1758:F1758"/>
    <mergeCell ref="E1759:F1759"/>
    <mergeCell ref="E1760:F1760"/>
    <mergeCell ref="H1721:I1721"/>
    <mergeCell ref="E1727:F1727"/>
    <mergeCell ref="E1728:F1728"/>
    <mergeCell ref="E1729:F1729"/>
    <mergeCell ref="E1730:F1730"/>
    <mergeCell ref="E1731:F1731"/>
    <mergeCell ref="H1733:I1733"/>
    <mergeCell ref="E1734:F1734"/>
    <mergeCell ref="E1735:F1735"/>
    <mergeCell ref="E1736:F1736"/>
    <mergeCell ref="E1737:F1737"/>
    <mergeCell ref="E1738:F1738"/>
    <mergeCell ref="E1739:F1739"/>
    <mergeCell ref="E1740:F1740"/>
    <mergeCell ref="E1741:F1741"/>
    <mergeCell ref="E1742:F1742"/>
    <mergeCell ref="E1743:F1743"/>
    <mergeCell ref="E1722:F1722"/>
    <mergeCell ref="E1723:F1723"/>
    <mergeCell ref="E1724:F1724"/>
    <mergeCell ref="H1726:I1726"/>
    <mergeCell ref="E1693:F1693"/>
    <mergeCell ref="E1694:F1694"/>
    <mergeCell ref="E1695:F1695"/>
    <mergeCell ref="H1697:I1697"/>
    <mergeCell ref="E1698:F1698"/>
    <mergeCell ref="E1699:F1699"/>
    <mergeCell ref="E1700:F1700"/>
    <mergeCell ref="E1701:F1701"/>
    <mergeCell ref="E1702:F1702"/>
    <mergeCell ref="H1704:I1704"/>
    <mergeCell ref="E1713:F1713"/>
    <mergeCell ref="E1714:F1714"/>
    <mergeCell ref="E1715:F1715"/>
    <mergeCell ref="E1716:F1716"/>
    <mergeCell ref="E1717:F1717"/>
    <mergeCell ref="E1718:F1718"/>
    <mergeCell ref="E1719:F1719"/>
    <mergeCell ref="E1705:F1705"/>
    <mergeCell ref="E1706:F1706"/>
    <mergeCell ref="E1707:F1707"/>
    <mergeCell ref="E1708:F1708"/>
    <mergeCell ref="E1709:F1709"/>
    <mergeCell ref="E1710:F1710"/>
    <mergeCell ref="H1712:I1712"/>
    <mergeCell ref="E1674:F1674"/>
    <mergeCell ref="E1675:F1675"/>
    <mergeCell ref="E1676:F1676"/>
    <mergeCell ref="E1677:F1677"/>
    <mergeCell ref="H1679:I1679"/>
    <mergeCell ref="E1680:F1680"/>
    <mergeCell ref="E1681:F1681"/>
    <mergeCell ref="E1682:F1682"/>
    <mergeCell ref="E1683:F1683"/>
    <mergeCell ref="E1684:F1684"/>
    <mergeCell ref="E1685:F1685"/>
    <mergeCell ref="H1687:I1687"/>
    <mergeCell ref="E1688:F1688"/>
    <mergeCell ref="E1689:F1689"/>
    <mergeCell ref="E1690:F1690"/>
    <mergeCell ref="E1691:F1691"/>
    <mergeCell ref="E1692:F1692"/>
    <mergeCell ref="H1655:I1655"/>
    <mergeCell ref="E1656:F1656"/>
    <mergeCell ref="E1657:F1657"/>
    <mergeCell ref="E1658:F1658"/>
    <mergeCell ref="E1659:F1659"/>
    <mergeCell ref="E1660:F1660"/>
    <mergeCell ref="E1661:F1661"/>
    <mergeCell ref="H1663:I1663"/>
    <mergeCell ref="E1664:F1664"/>
    <mergeCell ref="E1665:F1665"/>
    <mergeCell ref="E1666:F1666"/>
    <mergeCell ref="E1667:F1667"/>
    <mergeCell ref="E1668:F1668"/>
    <mergeCell ref="H1670:I1670"/>
    <mergeCell ref="E1671:F1671"/>
    <mergeCell ref="E1672:F1672"/>
    <mergeCell ref="E1673:F1673"/>
    <mergeCell ref="E1635:F1635"/>
    <mergeCell ref="E1636:F1636"/>
    <mergeCell ref="E1637:F1637"/>
    <mergeCell ref="H1639:I1639"/>
    <mergeCell ref="E1640:F1640"/>
    <mergeCell ref="E1641:F1641"/>
    <mergeCell ref="E1642:F1642"/>
    <mergeCell ref="E1643:F1643"/>
    <mergeCell ref="E1644:F1644"/>
    <mergeCell ref="E1645:F1645"/>
    <mergeCell ref="H1647:I1647"/>
    <mergeCell ref="E1648:F1648"/>
    <mergeCell ref="E1649:F1649"/>
    <mergeCell ref="E1650:F1650"/>
    <mergeCell ref="E1651:F1651"/>
    <mergeCell ref="E1652:F1652"/>
    <mergeCell ref="E1653:F1653"/>
    <mergeCell ref="E1615:F1615"/>
    <mergeCell ref="H1617:I1617"/>
    <mergeCell ref="E1618:F1618"/>
    <mergeCell ref="E1619:F1619"/>
    <mergeCell ref="E1620:F1620"/>
    <mergeCell ref="E1621:F1621"/>
    <mergeCell ref="E1622:F1622"/>
    <mergeCell ref="E1623:F1623"/>
    <mergeCell ref="H1625:I1625"/>
    <mergeCell ref="E1626:F1626"/>
    <mergeCell ref="E1627:F1627"/>
    <mergeCell ref="E1628:F1628"/>
    <mergeCell ref="E1629:F1629"/>
    <mergeCell ref="E1630:F1630"/>
    <mergeCell ref="H1632:I1632"/>
    <mergeCell ref="E1633:F1633"/>
    <mergeCell ref="E1634:F1634"/>
    <mergeCell ref="E1596:F1596"/>
    <mergeCell ref="E1597:F1597"/>
    <mergeCell ref="E1598:F1598"/>
    <mergeCell ref="E1599:F1599"/>
    <mergeCell ref="E1600:F1600"/>
    <mergeCell ref="H1602:I1602"/>
    <mergeCell ref="E1603:F1603"/>
    <mergeCell ref="E1604:F1604"/>
    <mergeCell ref="E1605:F1605"/>
    <mergeCell ref="E1606:F1606"/>
    <mergeCell ref="E1607:F1607"/>
    <mergeCell ref="H1609:I1609"/>
    <mergeCell ref="E1610:F1610"/>
    <mergeCell ref="E1611:F1611"/>
    <mergeCell ref="E1612:F1612"/>
    <mergeCell ref="E1613:F1613"/>
    <mergeCell ref="E1614:F1614"/>
    <mergeCell ref="E1576:F1576"/>
    <mergeCell ref="E1577:F1577"/>
    <mergeCell ref="H1579:I1579"/>
    <mergeCell ref="E1580:F1580"/>
    <mergeCell ref="E1581:F1581"/>
    <mergeCell ref="E1582:F1582"/>
    <mergeCell ref="E1583:F1583"/>
    <mergeCell ref="E1584:F1584"/>
    <mergeCell ref="H1586:I1586"/>
    <mergeCell ref="E1587:F1587"/>
    <mergeCell ref="E1588:F1588"/>
    <mergeCell ref="E1589:F1589"/>
    <mergeCell ref="E1590:F1590"/>
    <mergeCell ref="E1591:F1591"/>
    <mergeCell ref="H1593:I1593"/>
    <mergeCell ref="E1594:F1594"/>
    <mergeCell ref="E1595:F1595"/>
    <mergeCell ref="E1556:F1556"/>
    <mergeCell ref="E1557:F1557"/>
    <mergeCell ref="E1558:F1558"/>
    <mergeCell ref="E1559:F1559"/>
    <mergeCell ref="H1561:I1561"/>
    <mergeCell ref="E1562:F1562"/>
    <mergeCell ref="E1563:F1563"/>
    <mergeCell ref="E1564:F1564"/>
    <mergeCell ref="E1565:F1565"/>
    <mergeCell ref="H1567:I1567"/>
    <mergeCell ref="E1568:F1568"/>
    <mergeCell ref="E1569:F1569"/>
    <mergeCell ref="E1570:F1570"/>
    <mergeCell ref="E1571:F1571"/>
    <mergeCell ref="H1573:I1573"/>
    <mergeCell ref="E1574:F1574"/>
    <mergeCell ref="E1575:F1575"/>
    <mergeCell ref="E1535:F1535"/>
    <mergeCell ref="H1537:I1537"/>
    <mergeCell ref="E1538:F1538"/>
    <mergeCell ref="E1539:F1539"/>
    <mergeCell ref="E1540:F1540"/>
    <mergeCell ref="E1541:F1541"/>
    <mergeCell ref="H1543:I1543"/>
    <mergeCell ref="E1544:F1544"/>
    <mergeCell ref="E1545:F1545"/>
    <mergeCell ref="E1546:F1546"/>
    <mergeCell ref="E1547:F1547"/>
    <mergeCell ref="H1549:I1549"/>
    <mergeCell ref="E1550:F1550"/>
    <mergeCell ref="E1551:F1551"/>
    <mergeCell ref="E1552:F1552"/>
    <mergeCell ref="E1553:F1553"/>
    <mergeCell ref="H1555:I1555"/>
    <mergeCell ref="E1516:F1516"/>
    <mergeCell ref="E1517:F1517"/>
    <mergeCell ref="E1518:F1518"/>
    <mergeCell ref="E1519:F1519"/>
    <mergeCell ref="H1521:I1521"/>
    <mergeCell ref="E1522:F1522"/>
    <mergeCell ref="E1523:F1523"/>
    <mergeCell ref="E1524:F1524"/>
    <mergeCell ref="E1525:F1525"/>
    <mergeCell ref="E1526:F1526"/>
    <mergeCell ref="E1527:F1527"/>
    <mergeCell ref="H1529:I1529"/>
    <mergeCell ref="E1530:F1530"/>
    <mergeCell ref="E1531:F1531"/>
    <mergeCell ref="E1532:F1532"/>
    <mergeCell ref="E1533:F1533"/>
    <mergeCell ref="E1534:F1534"/>
    <mergeCell ref="H1497:I1497"/>
    <mergeCell ref="E1498:F1498"/>
    <mergeCell ref="E1499:F1499"/>
    <mergeCell ref="E1500:F1500"/>
    <mergeCell ref="E1501:F1501"/>
    <mergeCell ref="E1502:F1502"/>
    <mergeCell ref="E1503:F1503"/>
    <mergeCell ref="H1505:I1505"/>
    <mergeCell ref="E1506:F1506"/>
    <mergeCell ref="E1507:F1507"/>
    <mergeCell ref="E1508:F1508"/>
    <mergeCell ref="E1509:F1509"/>
    <mergeCell ref="E1510:F1510"/>
    <mergeCell ref="E1511:F1511"/>
    <mergeCell ref="H1513:I1513"/>
    <mergeCell ref="E1514:F1514"/>
    <mergeCell ref="E1515:F1515"/>
    <mergeCell ref="E1477:F1477"/>
    <mergeCell ref="E1478:F1478"/>
    <mergeCell ref="E1479:F1479"/>
    <mergeCell ref="H1481:I1481"/>
    <mergeCell ref="E1482:F1482"/>
    <mergeCell ref="E1483:F1483"/>
    <mergeCell ref="E1484:F1484"/>
    <mergeCell ref="E1485:F1485"/>
    <mergeCell ref="E1486:F1486"/>
    <mergeCell ref="E1487:F1487"/>
    <mergeCell ref="H1489:I1489"/>
    <mergeCell ref="E1490:F1490"/>
    <mergeCell ref="E1491:F1491"/>
    <mergeCell ref="E1492:F1492"/>
    <mergeCell ref="E1493:F1493"/>
    <mergeCell ref="E1494:F1494"/>
    <mergeCell ref="E1495:F1495"/>
    <mergeCell ref="E1458:F1458"/>
    <mergeCell ref="E1459:F1459"/>
    <mergeCell ref="E1460:F1460"/>
    <mergeCell ref="E1461:F1461"/>
    <mergeCell ref="E1462:F1462"/>
    <mergeCell ref="E1463:F1463"/>
    <mergeCell ref="H1465:I1465"/>
    <mergeCell ref="E1466:F1466"/>
    <mergeCell ref="E1467:F1467"/>
    <mergeCell ref="E1468:F1468"/>
    <mergeCell ref="E1469:F1469"/>
    <mergeCell ref="E1470:F1470"/>
    <mergeCell ref="E1471:F1471"/>
    <mergeCell ref="H1473:I1473"/>
    <mergeCell ref="E1474:F1474"/>
    <mergeCell ref="E1475:F1475"/>
    <mergeCell ref="E1476:F1476"/>
    <mergeCell ref="E1438:F1438"/>
    <mergeCell ref="E1439:F1439"/>
    <mergeCell ref="E1440:F1440"/>
    <mergeCell ref="H1442:I1442"/>
    <mergeCell ref="E1443:F1443"/>
    <mergeCell ref="E1444:F1444"/>
    <mergeCell ref="E1445:F1445"/>
    <mergeCell ref="E1446:F1446"/>
    <mergeCell ref="E1447:F1447"/>
    <mergeCell ref="H1449:I1449"/>
    <mergeCell ref="E1450:F1450"/>
    <mergeCell ref="E1451:F1451"/>
    <mergeCell ref="E1452:F1452"/>
    <mergeCell ref="E1453:F1453"/>
    <mergeCell ref="E1454:F1454"/>
    <mergeCell ref="E1455:F1455"/>
    <mergeCell ref="H1457:I1457"/>
    <mergeCell ref="E1405:F1405"/>
    <mergeCell ref="E1406:F1406"/>
    <mergeCell ref="E1407:F1407"/>
    <mergeCell ref="E1408:F1408"/>
    <mergeCell ref="E1409:F1409"/>
    <mergeCell ref="E1410:F1410"/>
    <mergeCell ref="H1412:I1412"/>
    <mergeCell ref="E1427:F1427"/>
    <mergeCell ref="E1428:F1428"/>
    <mergeCell ref="E1429:F1429"/>
    <mergeCell ref="E1430:F1430"/>
    <mergeCell ref="E1431:F1431"/>
    <mergeCell ref="E1432:F1432"/>
    <mergeCell ref="H1434:I1434"/>
    <mergeCell ref="E1435:F1435"/>
    <mergeCell ref="E1436:F1436"/>
    <mergeCell ref="E1437:F1437"/>
    <mergeCell ref="E1420:F1420"/>
    <mergeCell ref="E1421:F1421"/>
    <mergeCell ref="E1422:F1422"/>
    <mergeCell ref="E1423:F1423"/>
    <mergeCell ref="E1424:F1424"/>
    <mergeCell ref="H1426:I1426"/>
    <mergeCell ref="E1386:F1386"/>
    <mergeCell ref="E1387:F1387"/>
    <mergeCell ref="H1389:I1389"/>
    <mergeCell ref="E1390:F1390"/>
    <mergeCell ref="E1391:F1391"/>
    <mergeCell ref="E1392:F1392"/>
    <mergeCell ref="E1393:F1393"/>
    <mergeCell ref="E1394:F1394"/>
    <mergeCell ref="E1395:F1395"/>
    <mergeCell ref="E1396:F1396"/>
    <mergeCell ref="H1398:I1398"/>
    <mergeCell ref="E1399:F1399"/>
    <mergeCell ref="E1400:F1400"/>
    <mergeCell ref="E1401:F1401"/>
    <mergeCell ref="E1402:F1402"/>
    <mergeCell ref="E1403:F1403"/>
    <mergeCell ref="E1404:F1404"/>
    <mergeCell ref="E1367:F1367"/>
    <mergeCell ref="E1368:F1368"/>
    <mergeCell ref="E1369:F1369"/>
    <mergeCell ref="E1370:F1370"/>
    <mergeCell ref="E1371:F1371"/>
    <mergeCell ref="H1373:I1373"/>
    <mergeCell ref="E1374:F1374"/>
    <mergeCell ref="E1375:F1375"/>
    <mergeCell ref="E1376:F1376"/>
    <mergeCell ref="E1377:F1377"/>
    <mergeCell ref="E1378:F1378"/>
    <mergeCell ref="H1380:I1380"/>
    <mergeCell ref="E1381:F1381"/>
    <mergeCell ref="E1382:F1382"/>
    <mergeCell ref="E1383:F1383"/>
    <mergeCell ref="E1384:F1384"/>
    <mergeCell ref="E1385:F1385"/>
    <mergeCell ref="E1347:F1347"/>
    <mergeCell ref="E1348:F1348"/>
    <mergeCell ref="E1349:F1349"/>
    <mergeCell ref="E1350:F1350"/>
    <mergeCell ref="H1352:I1352"/>
    <mergeCell ref="E1353:F1353"/>
    <mergeCell ref="E1354:F1354"/>
    <mergeCell ref="E1355:F1355"/>
    <mergeCell ref="E1356:F1356"/>
    <mergeCell ref="E1357:F1357"/>
    <mergeCell ref="H1359:I1359"/>
    <mergeCell ref="E1360:F1360"/>
    <mergeCell ref="E1361:F1361"/>
    <mergeCell ref="E1362:F1362"/>
    <mergeCell ref="E1363:F1363"/>
    <mergeCell ref="E1364:F1364"/>
    <mergeCell ref="H1366:I1366"/>
    <mergeCell ref="E1327:F1327"/>
    <mergeCell ref="E1328:F1328"/>
    <mergeCell ref="E1329:F1329"/>
    <mergeCell ref="H1331:I1331"/>
    <mergeCell ref="E1332:F1332"/>
    <mergeCell ref="E1333:F1333"/>
    <mergeCell ref="E1334:F1334"/>
    <mergeCell ref="E1335:F1335"/>
    <mergeCell ref="E1336:F1336"/>
    <mergeCell ref="H1338:I1338"/>
    <mergeCell ref="E1339:F1339"/>
    <mergeCell ref="E1340:F1340"/>
    <mergeCell ref="E1341:F1341"/>
    <mergeCell ref="E1342:F1342"/>
    <mergeCell ref="E1343:F1343"/>
    <mergeCell ref="H1345:I1345"/>
    <mergeCell ref="E1346:F1346"/>
    <mergeCell ref="E1277:F1277"/>
    <mergeCell ref="E1278:F1278"/>
    <mergeCell ref="E1279:F1279"/>
    <mergeCell ref="H1281:I1281"/>
    <mergeCell ref="E1282:F1282"/>
    <mergeCell ref="E1283:F1283"/>
    <mergeCell ref="E1284:F1284"/>
    <mergeCell ref="E1285:F1285"/>
    <mergeCell ref="H1287:I1287"/>
    <mergeCell ref="E1318:F1318"/>
    <mergeCell ref="E1319:F1319"/>
    <mergeCell ref="E1320:F1320"/>
    <mergeCell ref="E1321:F1321"/>
    <mergeCell ref="E1322:F1322"/>
    <mergeCell ref="H1324:I1324"/>
    <mergeCell ref="E1325:F1325"/>
    <mergeCell ref="E1326:F1326"/>
    <mergeCell ref="E1288:F1288"/>
    <mergeCell ref="E1289:F1289"/>
    <mergeCell ref="E1290:F1290"/>
    <mergeCell ref="E1291:F1291"/>
    <mergeCell ref="H1293:I1293"/>
    <mergeCell ref="E1294:F1294"/>
    <mergeCell ref="E1295:F1295"/>
    <mergeCell ref="E1296:F1296"/>
    <mergeCell ref="E1297:F1297"/>
    <mergeCell ref="H1299:I1299"/>
    <mergeCell ref="E1300:F1300"/>
    <mergeCell ref="E1301:F1301"/>
    <mergeCell ref="E1302:F1302"/>
    <mergeCell ref="E1303:F1303"/>
    <mergeCell ref="H1305:I1305"/>
    <mergeCell ref="E1245:F1245"/>
    <mergeCell ref="E1246:F1246"/>
    <mergeCell ref="H1248:I1248"/>
    <mergeCell ref="E1249:F1249"/>
    <mergeCell ref="E1250:F1250"/>
    <mergeCell ref="E1251:F1251"/>
    <mergeCell ref="E1252:F1252"/>
    <mergeCell ref="E1253:F1253"/>
    <mergeCell ref="E1254:F1254"/>
    <mergeCell ref="H1256:I1256"/>
    <mergeCell ref="E1257:F1257"/>
    <mergeCell ref="E1258:F1258"/>
    <mergeCell ref="E1259:F1259"/>
    <mergeCell ref="E1260:F1260"/>
    <mergeCell ref="H1262:I1262"/>
    <mergeCell ref="E1275:F1275"/>
    <mergeCell ref="E1276:F1276"/>
    <mergeCell ref="E1263:F1263"/>
    <mergeCell ref="E1264:F1264"/>
    <mergeCell ref="E1265:F1265"/>
    <mergeCell ref="E1266:F1266"/>
    <mergeCell ref="H1268:I1268"/>
    <mergeCell ref="E1269:F1269"/>
    <mergeCell ref="E1270:F1270"/>
    <mergeCell ref="E1271:F1271"/>
    <mergeCell ref="E1272:F1272"/>
    <mergeCell ref="H1274:I1274"/>
    <mergeCell ref="E1225:F1225"/>
    <mergeCell ref="H1227:I1227"/>
    <mergeCell ref="E1228:F1228"/>
    <mergeCell ref="E1229:F1229"/>
    <mergeCell ref="E1230:F1230"/>
    <mergeCell ref="E1231:F1231"/>
    <mergeCell ref="E1232:F1232"/>
    <mergeCell ref="H1234:I1234"/>
    <mergeCell ref="E1235:F1235"/>
    <mergeCell ref="E1236:F1236"/>
    <mergeCell ref="E1237:F1237"/>
    <mergeCell ref="E1238:F1238"/>
    <mergeCell ref="E1239:F1239"/>
    <mergeCell ref="H1241:I1241"/>
    <mergeCell ref="E1242:F1242"/>
    <mergeCell ref="E1243:F1243"/>
    <mergeCell ref="E1244:F1244"/>
    <mergeCell ref="E1206:F1206"/>
    <mergeCell ref="E1207:F1207"/>
    <mergeCell ref="H1209:I1209"/>
    <mergeCell ref="E1210:F1210"/>
    <mergeCell ref="E1211:F1211"/>
    <mergeCell ref="E1212:F1212"/>
    <mergeCell ref="E1213:F1213"/>
    <mergeCell ref="E1214:F1214"/>
    <mergeCell ref="H1216:I1216"/>
    <mergeCell ref="E1217:F1217"/>
    <mergeCell ref="E1218:F1218"/>
    <mergeCell ref="E1219:F1219"/>
    <mergeCell ref="E1220:F1220"/>
    <mergeCell ref="E1221:F1221"/>
    <mergeCell ref="E1222:F1222"/>
    <mergeCell ref="E1223:F1223"/>
    <mergeCell ref="E1224:F1224"/>
    <mergeCell ref="E1187:F1187"/>
    <mergeCell ref="E1188:F1188"/>
    <mergeCell ref="E1189:F1189"/>
    <mergeCell ref="E1190:F1190"/>
    <mergeCell ref="E1191:F1191"/>
    <mergeCell ref="H1193:I1193"/>
    <mergeCell ref="E1194:F1194"/>
    <mergeCell ref="E1195:F1195"/>
    <mergeCell ref="E1196:F1196"/>
    <mergeCell ref="E1197:F1197"/>
    <mergeCell ref="E1198:F1198"/>
    <mergeCell ref="E1199:F1199"/>
    <mergeCell ref="H1201:I1201"/>
    <mergeCell ref="E1202:F1202"/>
    <mergeCell ref="E1203:F1203"/>
    <mergeCell ref="E1204:F1204"/>
    <mergeCell ref="E1205:F1205"/>
    <mergeCell ref="E1160:F1160"/>
    <mergeCell ref="E1161:F1161"/>
    <mergeCell ref="H1163:I1163"/>
    <mergeCell ref="E1164:F1164"/>
    <mergeCell ref="E1165:F1165"/>
    <mergeCell ref="E1166:F1166"/>
    <mergeCell ref="E1167:F1167"/>
    <mergeCell ref="E1168:F1168"/>
    <mergeCell ref="H1170:I1170"/>
    <mergeCell ref="E1171:F1171"/>
    <mergeCell ref="E1172:F1172"/>
    <mergeCell ref="E1173:F1173"/>
    <mergeCell ref="E1174:F1174"/>
    <mergeCell ref="E1175:F1175"/>
    <mergeCell ref="E1176:F1176"/>
    <mergeCell ref="H1178:I1178"/>
    <mergeCell ref="E1186:F1186"/>
    <mergeCell ref="E1179:F1179"/>
    <mergeCell ref="E1180:F1180"/>
    <mergeCell ref="E1181:F1181"/>
    <mergeCell ref="E1182:F1182"/>
    <mergeCell ref="E1183:F1183"/>
    <mergeCell ref="H1185:I1185"/>
    <mergeCell ref="E1141:F1141"/>
    <mergeCell ref="E1142:F1142"/>
    <mergeCell ref="E1143:F1143"/>
    <mergeCell ref="E1144:F1144"/>
    <mergeCell ref="E1145:F1145"/>
    <mergeCell ref="E1146:F1146"/>
    <mergeCell ref="H1148:I1148"/>
    <mergeCell ref="E1149:F1149"/>
    <mergeCell ref="E1150:F1150"/>
    <mergeCell ref="E1151:F1151"/>
    <mergeCell ref="E1152:F1152"/>
    <mergeCell ref="E1153:F1153"/>
    <mergeCell ref="H1155:I1155"/>
    <mergeCell ref="E1156:F1156"/>
    <mergeCell ref="E1157:F1157"/>
    <mergeCell ref="E1158:F1158"/>
    <mergeCell ref="E1159:F1159"/>
    <mergeCell ref="E1121:F1121"/>
    <mergeCell ref="E1122:F1122"/>
    <mergeCell ref="E1123:F1123"/>
    <mergeCell ref="H1125:I1125"/>
    <mergeCell ref="E1126:F1126"/>
    <mergeCell ref="E1127:F1127"/>
    <mergeCell ref="E1128:F1128"/>
    <mergeCell ref="E1129:F1129"/>
    <mergeCell ref="E1130:F1130"/>
    <mergeCell ref="H1132:I1132"/>
    <mergeCell ref="E1133:F1133"/>
    <mergeCell ref="E1134:F1134"/>
    <mergeCell ref="E1135:F1135"/>
    <mergeCell ref="E1136:F1136"/>
    <mergeCell ref="E1137:F1137"/>
    <mergeCell ref="E1138:F1138"/>
    <mergeCell ref="H1140:I1140"/>
    <mergeCell ref="E1102:F1102"/>
    <mergeCell ref="E1103:F1103"/>
    <mergeCell ref="E1104:F1104"/>
    <mergeCell ref="E1105:F1105"/>
    <mergeCell ref="E1106:F1106"/>
    <mergeCell ref="E1107:F1107"/>
    <mergeCell ref="H1109:I1109"/>
    <mergeCell ref="E1110:F1110"/>
    <mergeCell ref="E1111:F1111"/>
    <mergeCell ref="E1112:F1112"/>
    <mergeCell ref="E1113:F1113"/>
    <mergeCell ref="E1114:F1114"/>
    <mergeCell ref="E1115:F1115"/>
    <mergeCell ref="H1117:I1117"/>
    <mergeCell ref="E1118:F1118"/>
    <mergeCell ref="E1119:F1119"/>
    <mergeCell ref="E1120:F1120"/>
    <mergeCell ref="H1083:I1083"/>
    <mergeCell ref="E1084:F1084"/>
    <mergeCell ref="E1085:F1085"/>
    <mergeCell ref="E1086:F1086"/>
    <mergeCell ref="E1087:F1087"/>
    <mergeCell ref="H1089:I1089"/>
    <mergeCell ref="E1090:F1090"/>
    <mergeCell ref="E1091:F1091"/>
    <mergeCell ref="E1092:F1092"/>
    <mergeCell ref="E1093:F1093"/>
    <mergeCell ref="E1094:F1094"/>
    <mergeCell ref="E1095:F1095"/>
    <mergeCell ref="E1096:F1096"/>
    <mergeCell ref="E1097:F1097"/>
    <mergeCell ref="E1098:F1098"/>
    <mergeCell ref="H1100:I1100"/>
    <mergeCell ref="E1101:F1101"/>
    <mergeCell ref="E1063:F1063"/>
    <mergeCell ref="E1064:F1064"/>
    <mergeCell ref="E1065:F1065"/>
    <mergeCell ref="E1066:F1066"/>
    <mergeCell ref="E1067:F1067"/>
    <mergeCell ref="H1069:I1069"/>
    <mergeCell ref="E1070:F1070"/>
    <mergeCell ref="E1071:F1071"/>
    <mergeCell ref="E1072:F1072"/>
    <mergeCell ref="E1073:F1073"/>
    <mergeCell ref="H1075:I1075"/>
    <mergeCell ref="E1076:F1076"/>
    <mergeCell ref="E1077:F1077"/>
    <mergeCell ref="E1078:F1078"/>
    <mergeCell ref="E1079:F1079"/>
    <mergeCell ref="E1080:F1080"/>
    <mergeCell ref="E1081:F1081"/>
    <mergeCell ref="E1045:F1045"/>
    <mergeCell ref="E1046:F1046"/>
    <mergeCell ref="E1047:F1047"/>
    <mergeCell ref="E1048:F1048"/>
    <mergeCell ref="E1049:F1049"/>
    <mergeCell ref="E1050:F1050"/>
    <mergeCell ref="E1051:F1051"/>
    <mergeCell ref="E1052:F1052"/>
    <mergeCell ref="E1053:F1053"/>
    <mergeCell ref="E1054:F1054"/>
    <mergeCell ref="E1055:F1055"/>
    <mergeCell ref="E1056:F1056"/>
    <mergeCell ref="E1057:F1057"/>
    <mergeCell ref="E1058:F1058"/>
    <mergeCell ref="E1059:F1059"/>
    <mergeCell ref="H1061:I1061"/>
    <mergeCell ref="E1062:F1062"/>
    <mergeCell ref="E1027:F1027"/>
    <mergeCell ref="E1028:F1028"/>
    <mergeCell ref="E1029:F1029"/>
    <mergeCell ref="E1030:F1030"/>
    <mergeCell ref="E1031:F1031"/>
    <mergeCell ref="E1032:F1032"/>
    <mergeCell ref="E1033:F1033"/>
    <mergeCell ref="E1034:F1034"/>
    <mergeCell ref="H1036:I1036"/>
    <mergeCell ref="E1037:F1037"/>
    <mergeCell ref="E1038:F1038"/>
    <mergeCell ref="E1039:F1039"/>
    <mergeCell ref="E1040:F1040"/>
    <mergeCell ref="E1041:F1041"/>
    <mergeCell ref="E1042:F1042"/>
    <mergeCell ref="E1043:F1043"/>
    <mergeCell ref="E1044:F1044"/>
    <mergeCell ref="E1008:F1008"/>
    <mergeCell ref="H1010:I1010"/>
    <mergeCell ref="E1011:F1011"/>
    <mergeCell ref="E1012:F1012"/>
    <mergeCell ref="E1013:F1013"/>
    <mergeCell ref="E1014:F1014"/>
    <mergeCell ref="E1015:F1015"/>
    <mergeCell ref="E1016:F1016"/>
    <mergeCell ref="H1018:I1018"/>
    <mergeCell ref="E1019:F1019"/>
    <mergeCell ref="E1020:F1020"/>
    <mergeCell ref="E1021:F1021"/>
    <mergeCell ref="E1022:F1022"/>
    <mergeCell ref="E1023:F1023"/>
    <mergeCell ref="E1024:F1024"/>
    <mergeCell ref="E1025:F1025"/>
    <mergeCell ref="E1026:F1026"/>
    <mergeCell ref="E990:F990"/>
    <mergeCell ref="E991:F991"/>
    <mergeCell ref="E992:F992"/>
    <mergeCell ref="E993:F993"/>
    <mergeCell ref="E994:F994"/>
    <mergeCell ref="E995:F995"/>
    <mergeCell ref="E996:F996"/>
    <mergeCell ref="E997:F997"/>
    <mergeCell ref="H999:I999"/>
    <mergeCell ref="E1000:F1000"/>
    <mergeCell ref="E1001:F1001"/>
    <mergeCell ref="E1002:F1002"/>
    <mergeCell ref="E1003:F1003"/>
    <mergeCell ref="E1004:F1004"/>
    <mergeCell ref="E1005:F1005"/>
    <mergeCell ref="E1006:F1006"/>
    <mergeCell ref="E1007:F1007"/>
    <mergeCell ref="E962:F962"/>
    <mergeCell ref="E963:F963"/>
    <mergeCell ref="E964:F964"/>
    <mergeCell ref="E965:F965"/>
    <mergeCell ref="E966:F966"/>
    <mergeCell ref="E967:F967"/>
    <mergeCell ref="E968:F968"/>
    <mergeCell ref="H970:I970"/>
    <mergeCell ref="E980:F980"/>
    <mergeCell ref="E981:F981"/>
    <mergeCell ref="E982:F982"/>
    <mergeCell ref="E983:F983"/>
    <mergeCell ref="E984:F984"/>
    <mergeCell ref="E985:F985"/>
    <mergeCell ref="E986:F986"/>
    <mergeCell ref="E987:F987"/>
    <mergeCell ref="H989:I989"/>
    <mergeCell ref="E971:F971"/>
    <mergeCell ref="E972:F972"/>
    <mergeCell ref="E973:F973"/>
    <mergeCell ref="E974:F974"/>
    <mergeCell ref="E975:F975"/>
    <mergeCell ref="E976:F976"/>
    <mergeCell ref="E977:F977"/>
    <mergeCell ref="H979:I979"/>
    <mergeCell ref="E943:F943"/>
    <mergeCell ref="E944:F944"/>
    <mergeCell ref="E945:F945"/>
    <mergeCell ref="E946:F946"/>
    <mergeCell ref="E947:F947"/>
    <mergeCell ref="E948:F948"/>
    <mergeCell ref="E949:F949"/>
    <mergeCell ref="H951:I951"/>
    <mergeCell ref="E952:F952"/>
    <mergeCell ref="E953:F953"/>
    <mergeCell ref="E954:F954"/>
    <mergeCell ref="E955:F955"/>
    <mergeCell ref="E956:F956"/>
    <mergeCell ref="E957:F957"/>
    <mergeCell ref="E958:F958"/>
    <mergeCell ref="E959:F959"/>
    <mergeCell ref="H961:I961"/>
    <mergeCell ref="E924:F924"/>
    <mergeCell ref="E925:F925"/>
    <mergeCell ref="E926:F926"/>
    <mergeCell ref="E927:F927"/>
    <mergeCell ref="E928:F928"/>
    <mergeCell ref="E929:F929"/>
    <mergeCell ref="E930:F930"/>
    <mergeCell ref="H932:I932"/>
    <mergeCell ref="E933:F933"/>
    <mergeCell ref="E934:F934"/>
    <mergeCell ref="E935:F935"/>
    <mergeCell ref="E936:F936"/>
    <mergeCell ref="E937:F937"/>
    <mergeCell ref="E938:F938"/>
    <mergeCell ref="E939:F939"/>
    <mergeCell ref="E940:F940"/>
    <mergeCell ref="H942:I942"/>
    <mergeCell ref="E904:F904"/>
    <mergeCell ref="H906:I906"/>
    <mergeCell ref="E907:F907"/>
    <mergeCell ref="E908:F908"/>
    <mergeCell ref="E909:F909"/>
    <mergeCell ref="E910:F910"/>
    <mergeCell ref="E911:F911"/>
    <mergeCell ref="E912:F912"/>
    <mergeCell ref="H914:I914"/>
    <mergeCell ref="E915:F915"/>
    <mergeCell ref="E916:F916"/>
    <mergeCell ref="E917:F917"/>
    <mergeCell ref="E918:F918"/>
    <mergeCell ref="E919:F919"/>
    <mergeCell ref="E920:F920"/>
    <mergeCell ref="H922:I922"/>
    <mergeCell ref="E923:F923"/>
    <mergeCell ref="E885:F885"/>
    <mergeCell ref="E886:F886"/>
    <mergeCell ref="E887:F887"/>
    <mergeCell ref="E888:F888"/>
    <mergeCell ref="H890:I890"/>
    <mergeCell ref="E891:F891"/>
    <mergeCell ref="E892:F892"/>
    <mergeCell ref="E893:F893"/>
    <mergeCell ref="E894:F894"/>
    <mergeCell ref="E895:F895"/>
    <mergeCell ref="E896:F896"/>
    <mergeCell ref="H898:I898"/>
    <mergeCell ref="E899:F899"/>
    <mergeCell ref="E900:F900"/>
    <mergeCell ref="E901:F901"/>
    <mergeCell ref="E902:F902"/>
    <mergeCell ref="E903:F903"/>
    <mergeCell ref="E866:F866"/>
    <mergeCell ref="E867:F867"/>
    <mergeCell ref="E868:F868"/>
    <mergeCell ref="E869:F869"/>
    <mergeCell ref="E870:F870"/>
    <mergeCell ref="E871:F871"/>
    <mergeCell ref="H873:I873"/>
    <mergeCell ref="E874:F874"/>
    <mergeCell ref="E875:F875"/>
    <mergeCell ref="E876:F876"/>
    <mergeCell ref="E877:F877"/>
    <mergeCell ref="E878:F878"/>
    <mergeCell ref="E879:F879"/>
    <mergeCell ref="H881:I881"/>
    <mergeCell ref="E882:F882"/>
    <mergeCell ref="E883:F883"/>
    <mergeCell ref="E884:F884"/>
    <mergeCell ref="E846:F846"/>
    <mergeCell ref="E847:F847"/>
    <mergeCell ref="H849:I849"/>
    <mergeCell ref="E850:F850"/>
    <mergeCell ref="E851:F851"/>
    <mergeCell ref="E852:F852"/>
    <mergeCell ref="E853:F853"/>
    <mergeCell ref="E854:F854"/>
    <mergeCell ref="E855:F855"/>
    <mergeCell ref="H857:I857"/>
    <mergeCell ref="E858:F858"/>
    <mergeCell ref="E859:F859"/>
    <mergeCell ref="E860:F860"/>
    <mergeCell ref="E861:F861"/>
    <mergeCell ref="E862:F862"/>
    <mergeCell ref="E863:F863"/>
    <mergeCell ref="H865:I865"/>
    <mergeCell ref="E827:F827"/>
    <mergeCell ref="E828:F828"/>
    <mergeCell ref="E829:F829"/>
    <mergeCell ref="E830:F830"/>
    <mergeCell ref="E831:F831"/>
    <mergeCell ref="H833:I833"/>
    <mergeCell ref="E834:F834"/>
    <mergeCell ref="E835:F835"/>
    <mergeCell ref="E836:F836"/>
    <mergeCell ref="E837:F837"/>
    <mergeCell ref="E838:F838"/>
    <mergeCell ref="E839:F839"/>
    <mergeCell ref="H841:I841"/>
    <mergeCell ref="E842:F842"/>
    <mergeCell ref="E843:F843"/>
    <mergeCell ref="E844:F844"/>
    <mergeCell ref="E845:F845"/>
    <mergeCell ref="E808:F808"/>
    <mergeCell ref="E809:F809"/>
    <mergeCell ref="E810:F810"/>
    <mergeCell ref="E811:F811"/>
    <mergeCell ref="H813:I813"/>
    <mergeCell ref="E814:F814"/>
    <mergeCell ref="E815:F815"/>
    <mergeCell ref="E816:F816"/>
    <mergeCell ref="E817:F817"/>
    <mergeCell ref="E818:F818"/>
    <mergeCell ref="E819:F819"/>
    <mergeCell ref="E820:F820"/>
    <mergeCell ref="E821:F821"/>
    <mergeCell ref="H823:I823"/>
    <mergeCell ref="E824:F824"/>
    <mergeCell ref="E825:F825"/>
    <mergeCell ref="E826:F826"/>
    <mergeCell ref="E789:F789"/>
    <mergeCell ref="E790:F790"/>
    <mergeCell ref="E791:F791"/>
    <mergeCell ref="H793:I793"/>
    <mergeCell ref="E794:F794"/>
    <mergeCell ref="E795:F795"/>
    <mergeCell ref="E796:F796"/>
    <mergeCell ref="E797:F797"/>
    <mergeCell ref="E798:F798"/>
    <mergeCell ref="E799:F799"/>
    <mergeCell ref="E800:F800"/>
    <mergeCell ref="E801:F801"/>
    <mergeCell ref="H803:I803"/>
    <mergeCell ref="E804:F804"/>
    <mergeCell ref="E805:F805"/>
    <mergeCell ref="E806:F806"/>
    <mergeCell ref="E807:F807"/>
    <mergeCell ref="E770:F770"/>
    <mergeCell ref="E771:F771"/>
    <mergeCell ref="H773:I773"/>
    <mergeCell ref="E774:F774"/>
    <mergeCell ref="E775:F775"/>
    <mergeCell ref="E776:F776"/>
    <mergeCell ref="E777:F777"/>
    <mergeCell ref="E778:F778"/>
    <mergeCell ref="E779:F779"/>
    <mergeCell ref="E780:F780"/>
    <mergeCell ref="E781:F781"/>
    <mergeCell ref="H783:I783"/>
    <mergeCell ref="E784:F784"/>
    <mergeCell ref="E785:F785"/>
    <mergeCell ref="E786:F786"/>
    <mergeCell ref="E787:F787"/>
    <mergeCell ref="E788:F788"/>
    <mergeCell ref="E751:F751"/>
    <mergeCell ref="H753:I753"/>
    <mergeCell ref="E754:F754"/>
    <mergeCell ref="E755:F755"/>
    <mergeCell ref="E756:F756"/>
    <mergeCell ref="E757:F757"/>
    <mergeCell ref="E758:F758"/>
    <mergeCell ref="E759:F759"/>
    <mergeCell ref="E760:F760"/>
    <mergeCell ref="E761:F761"/>
    <mergeCell ref="H763:I763"/>
    <mergeCell ref="E764:F764"/>
    <mergeCell ref="E765:F765"/>
    <mergeCell ref="E766:F766"/>
    <mergeCell ref="E767:F767"/>
    <mergeCell ref="E768:F768"/>
    <mergeCell ref="E769:F769"/>
    <mergeCell ref="H733:I733"/>
    <mergeCell ref="E734:F734"/>
    <mergeCell ref="E735:F735"/>
    <mergeCell ref="E736:F736"/>
    <mergeCell ref="E737:F737"/>
    <mergeCell ref="E738:F738"/>
    <mergeCell ref="E739:F739"/>
    <mergeCell ref="E740:F740"/>
    <mergeCell ref="E741:F741"/>
    <mergeCell ref="H743:I743"/>
    <mergeCell ref="E744:F744"/>
    <mergeCell ref="E745:F745"/>
    <mergeCell ref="E746:F746"/>
    <mergeCell ref="E747:F747"/>
    <mergeCell ref="E748:F748"/>
    <mergeCell ref="E749:F749"/>
    <mergeCell ref="E750:F750"/>
    <mergeCell ref="E714:F714"/>
    <mergeCell ref="E715:F715"/>
    <mergeCell ref="E716:F716"/>
    <mergeCell ref="E717:F717"/>
    <mergeCell ref="E718:F718"/>
    <mergeCell ref="E719:F719"/>
    <mergeCell ref="E720:F720"/>
    <mergeCell ref="E721:F721"/>
    <mergeCell ref="H723:I723"/>
    <mergeCell ref="E724:F724"/>
    <mergeCell ref="E725:F725"/>
    <mergeCell ref="E726:F726"/>
    <mergeCell ref="E727:F727"/>
    <mergeCell ref="E728:F728"/>
    <mergeCell ref="E729:F729"/>
    <mergeCell ref="E730:F730"/>
    <mergeCell ref="E731:F731"/>
    <mergeCell ref="E695:F695"/>
    <mergeCell ref="E696:F696"/>
    <mergeCell ref="E697:F697"/>
    <mergeCell ref="E698:F698"/>
    <mergeCell ref="E699:F699"/>
    <mergeCell ref="E700:F700"/>
    <mergeCell ref="E701:F701"/>
    <mergeCell ref="H703:I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H713:I713"/>
    <mergeCell ref="E675:F675"/>
    <mergeCell ref="H677:I677"/>
    <mergeCell ref="E678:F678"/>
    <mergeCell ref="E679:F679"/>
    <mergeCell ref="E680:F680"/>
    <mergeCell ref="E681:F681"/>
    <mergeCell ref="E682:F682"/>
    <mergeCell ref="E683:F683"/>
    <mergeCell ref="H685:I685"/>
    <mergeCell ref="E686:F686"/>
    <mergeCell ref="E687:F687"/>
    <mergeCell ref="E688:F688"/>
    <mergeCell ref="E689:F689"/>
    <mergeCell ref="E690:F690"/>
    <mergeCell ref="E691:F691"/>
    <mergeCell ref="H693:I693"/>
    <mergeCell ref="E694:F694"/>
    <mergeCell ref="E656:F656"/>
    <mergeCell ref="E657:F657"/>
    <mergeCell ref="E658:F658"/>
    <mergeCell ref="E659:F659"/>
    <mergeCell ref="H661:I661"/>
    <mergeCell ref="E662:F662"/>
    <mergeCell ref="E663:F663"/>
    <mergeCell ref="E664:F664"/>
    <mergeCell ref="E665:F665"/>
    <mergeCell ref="E666:F666"/>
    <mergeCell ref="E667:F667"/>
    <mergeCell ref="H669:I669"/>
    <mergeCell ref="E670:F670"/>
    <mergeCell ref="E671:F671"/>
    <mergeCell ref="E672:F672"/>
    <mergeCell ref="E673:F673"/>
    <mergeCell ref="E674:F674"/>
    <mergeCell ref="E626:F626"/>
    <mergeCell ref="H628:I628"/>
    <mergeCell ref="E629:F629"/>
    <mergeCell ref="E630:F630"/>
    <mergeCell ref="E631:F631"/>
    <mergeCell ref="E632:F632"/>
    <mergeCell ref="E633:F633"/>
    <mergeCell ref="H635:I635"/>
    <mergeCell ref="E646:F646"/>
    <mergeCell ref="E647:F647"/>
    <mergeCell ref="E648:F648"/>
    <mergeCell ref="E649:F649"/>
    <mergeCell ref="E650:F650"/>
    <mergeCell ref="E651:F651"/>
    <mergeCell ref="H653:I653"/>
    <mergeCell ref="E654:F654"/>
    <mergeCell ref="E655:F655"/>
    <mergeCell ref="E636:F636"/>
    <mergeCell ref="E637:F637"/>
    <mergeCell ref="E638:F638"/>
    <mergeCell ref="E639:F639"/>
    <mergeCell ref="E640:F640"/>
    <mergeCell ref="E641:F641"/>
    <mergeCell ref="E642:F642"/>
    <mergeCell ref="E643:F643"/>
    <mergeCell ref="H645:I645"/>
    <mergeCell ref="E607:F607"/>
    <mergeCell ref="E608:F608"/>
    <mergeCell ref="E609:F609"/>
    <mergeCell ref="H611:I611"/>
    <mergeCell ref="E612:F612"/>
    <mergeCell ref="E613:F613"/>
    <mergeCell ref="E614:F614"/>
    <mergeCell ref="E615:F615"/>
    <mergeCell ref="E616:F616"/>
    <mergeCell ref="H618:I618"/>
    <mergeCell ref="E619:F619"/>
    <mergeCell ref="E620:F620"/>
    <mergeCell ref="E621:F621"/>
    <mergeCell ref="E622:F622"/>
    <mergeCell ref="E623:F623"/>
    <mergeCell ref="E624:F624"/>
    <mergeCell ref="E625:F625"/>
    <mergeCell ref="E581:F581"/>
    <mergeCell ref="E582:F582"/>
    <mergeCell ref="E583:F583"/>
    <mergeCell ref="E584:F584"/>
    <mergeCell ref="E585:F585"/>
    <mergeCell ref="E586:F586"/>
    <mergeCell ref="H588:I588"/>
    <mergeCell ref="E589:F589"/>
    <mergeCell ref="E590:F590"/>
    <mergeCell ref="E591:F591"/>
    <mergeCell ref="E592:F592"/>
    <mergeCell ref="E593:F593"/>
    <mergeCell ref="E594:F594"/>
    <mergeCell ref="H596:I596"/>
    <mergeCell ref="E605:F605"/>
    <mergeCell ref="E606:F606"/>
    <mergeCell ref="E575:F575"/>
    <mergeCell ref="E576:F576"/>
    <mergeCell ref="E577:F577"/>
    <mergeCell ref="E578:F578"/>
    <mergeCell ref="H580:I580"/>
    <mergeCell ref="E597:F597"/>
    <mergeCell ref="E598:F598"/>
    <mergeCell ref="E599:F599"/>
    <mergeCell ref="E600:F600"/>
    <mergeCell ref="E601:F601"/>
    <mergeCell ref="E602:F602"/>
    <mergeCell ref="H604:I604"/>
    <mergeCell ref="E540:F540"/>
    <mergeCell ref="E541:F541"/>
    <mergeCell ref="E555:F555"/>
    <mergeCell ref="E556:F556"/>
    <mergeCell ref="E557:F557"/>
    <mergeCell ref="E558:F558"/>
    <mergeCell ref="E559:F559"/>
    <mergeCell ref="E560:F560"/>
    <mergeCell ref="H562:I562"/>
    <mergeCell ref="E504:F504"/>
    <mergeCell ref="E505:F505"/>
    <mergeCell ref="H507:I507"/>
    <mergeCell ref="E508:F508"/>
    <mergeCell ref="E509:F509"/>
    <mergeCell ref="E510:F510"/>
    <mergeCell ref="E511:F511"/>
    <mergeCell ref="E512:F512"/>
    <mergeCell ref="E513:F513"/>
    <mergeCell ref="E514:F514"/>
    <mergeCell ref="H516:I516"/>
    <mergeCell ref="E517:F517"/>
    <mergeCell ref="E518:F518"/>
    <mergeCell ref="E519:F519"/>
    <mergeCell ref="E520:F520"/>
    <mergeCell ref="E521:F521"/>
    <mergeCell ref="E522:F522"/>
    <mergeCell ref="E478:F478"/>
    <mergeCell ref="E479:F479"/>
    <mergeCell ref="E480:F480"/>
    <mergeCell ref="H482:I482"/>
    <mergeCell ref="E490:F490"/>
    <mergeCell ref="E491:F491"/>
    <mergeCell ref="E492:F492"/>
    <mergeCell ref="E493:F493"/>
    <mergeCell ref="E494:F494"/>
    <mergeCell ref="E495:F495"/>
    <mergeCell ref="E496:F496"/>
    <mergeCell ref="H498:I498"/>
    <mergeCell ref="E499:F499"/>
    <mergeCell ref="E501:F501"/>
    <mergeCell ref="E502:F502"/>
    <mergeCell ref="E503:F503"/>
    <mergeCell ref="E458:F458"/>
    <mergeCell ref="E459:F459"/>
    <mergeCell ref="H461:I461"/>
    <mergeCell ref="E462:F462"/>
    <mergeCell ref="E463:F463"/>
    <mergeCell ref="E464:F464"/>
    <mergeCell ref="E465:F465"/>
    <mergeCell ref="E466:F466"/>
    <mergeCell ref="H468:I468"/>
    <mergeCell ref="E469:F469"/>
    <mergeCell ref="E470:F470"/>
    <mergeCell ref="E471:F471"/>
    <mergeCell ref="E472:F472"/>
    <mergeCell ref="E473:F473"/>
    <mergeCell ref="H475:I475"/>
    <mergeCell ref="E476:F476"/>
    <mergeCell ref="E477:F477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H448:I448"/>
    <mergeCell ref="E449:F449"/>
    <mergeCell ref="E450:F450"/>
    <mergeCell ref="E451:F451"/>
    <mergeCell ref="E452:F452"/>
    <mergeCell ref="H454:I454"/>
    <mergeCell ref="E455:F455"/>
    <mergeCell ref="E456:F456"/>
    <mergeCell ref="E457:F457"/>
    <mergeCell ref="H420:I420"/>
    <mergeCell ref="E421:F421"/>
    <mergeCell ref="E422:F422"/>
    <mergeCell ref="E423:F423"/>
    <mergeCell ref="E424:F424"/>
    <mergeCell ref="E425:F425"/>
    <mergeCell ref="E426:F426"/>
    <mergeCell ref="E427:F427"/>
    <mergeCell ref="H429:I429"/>
    <mergeCell ref="E430:F430"/>
    <mergeCell ref="E431:F431"/>
    <mergeCell ref="E432:F432"/>
    <mergeCell ref="E433:F433"/>
    <mergeCell ref="E434:F434"/>
    <mergeCell ref="E435:F435"/>
    <mergeCell ref="E436:F436"/>
    <mergeCell ref="H438:I438"/>
    <mergeCell ref="E401:F401"/>
    <mergeCell ref="E402:F402"/>
    <mergeCell ref="E403:F403"/>
    <mergeCell ref="E404:F404"/>
    <mergeCell ref="H406:I406"/>
    <mergeCell ref="E407:F407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382:F382"/>
    <mergeCell ref="H384:I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H396:I396"/>
    <mergeCell ref="E397:F397"/>
    <mergeCell ref="E398:F398"/>
    <mergeCell ref="E399:F399"/>
    <mergeCell ref="E400:F400"/>
    <mergeCell ref="E364:F364"/>
    <mergeCell ref="E365:F365"/>
    <mergeCell ref="E366:F366"/>
    <mergeCell ref="E367:F367"/>
    <mergeCell ref="E368:F368"/>
    <mergeCell ref="E369:F369"/>
    <mergeCell ref="H371:I371"/>
    <mergeCell ref="E372:F372"/>
    <mergeCell ref="E373:F373"/>
    <mergeCell ref="E374:F374"/>
    <mergeCell ref="E375:F375"/>
    <mergeCell ref="E376:F376"/>
    <mergeCell ref="E377:F377"/>
    <mergeCell ref="E378:F378"/>
    <mergeCell ref="E379:F379"/>
    <mergeCell ref="E380:F380"/>
    <mergeCell ref="E381:F381"/>
    <mergeCell ref="E345:F345"/>
    <mergeCell ref="H347:I347"/>
    <mergeCell ref="E348:F348"/>
    <mergeCell ref="E349:F349"/>
    <mergeCell ref="E350:F350"/>
    <mergeCell ref="E351:F351"/>
    <mergeCell ref="E352:F352"/>
    <mergeCell ref="E353:F353"/>
    <mergeCell ref="H355:I355"/>
    <mergeCell ref="E356:F356"/>
    <mergeCell ref="E357:F357"/>
    <mergeCell ref="E358:F358"/>
    <mergeCell ref="E359:F359"/>
    <mergeCell ref="E360:F360"/>
    <mergeCell ref="E361:F361"/>
    <mergeCell ref="E362:F362"/>
    <mergeCell ref="E363:F363"/>
    <mergeCell ref="E326:F326"/>
    <mergeCell ref="E327:F327"/>
    <mergeCell ref="E328:F328"/>
    <mergeCell ref="E329:F329"/>
    <mergeCell ref="E330:F330"/>
    <mergeCell ref="H332:I332"/>
    <mergeCell ref="E333:F333"/>
    <mergeCell ref="E334:F334"/>
    <mergeCell ref="E335:F335"/>
    <mergeCell ref="E336:F336"/>
    <mergeCell ref="E337:F337"/>
    <mergeCell ref="H339:I339"/>
    <mergeCell ref="E340:F340"/>
    <mergeCell ref="E341:F341"/>
    <mergeCell ref="E342:F342"/>
    <mergeCell ref="E343:F343"/>
    <mergeCell ref="E344:F344"/>
    <mergeCell ref="E270:F270"/>
    <mergeCell ref="E271:F271"/>
    <mergeCell ref="E272:F272"/>
    <mergeCell ref="E273:F273"/>
    <mergeCell ref="E274:F274"/>
    <mergeCell ref="E275:F275"/>
    <mergeCell ref="E276:F276"/>
    <mergeCell ref="H278:I278"/>
    <mergeCell ref="E324:F324"/>
    <mergeCell ref="E325:F325"/>
    <mergeCell ref="H260:I260"/>
    <mergeCell ref="E261:F261"/>
    <mergeCell ref="E262:F262"/>
    <mergeCell ref="E263:F263"/>
    <mergeCell ref="E264:F264"/>
    <mergeCell ref="E265:F265"/>
    <mergeCell ref="E266:F266"/>
    <mergeCell ref="E267:F267"/>
    <mergeCell ref="H269:I269"/>
    <mergeCell ref="E279:F279"/>
    <mergeCell ref="E280:F280"/>
    <mergeCell ref="E281:F281"/>
    <mergeCell ref="E282:F282"/>
    <mergeCell ref="E283:F283"/>
    <mergeCell ref="E284:F284"/>
    <mergeCell ref="E285:F285"/>
    <mergeCell ref="H287:I287"/>
    <mergeCell ref="E288:F288"/>
    <mergeCell ref="E289:F289"/>
    <mergeCell ref="E290:F290"/>
    <mergeCell ref="E291:F291"/>
    <mergeCell ref="E292:F292"/>
    <mergeCell ref="H224:I224"/>
    <mergeCell ref="E225:F225"/>
    <mergeCell ref="E226:F226"/>
    <mergeCell ref="E227:F227"/>
    <mergeCell ref="E228:F228"/>
    <mergeCell ref="E229:F229"/>
    <mergeCell ref="E230:F230"/>
    <mergeCell ref="H232:I232"/>
    <mergeCell ref="E243:F243"/>
    <mergeCell ref="E177:F177"/>
    <mergeCell ref="E178:F178"/>
    <mergeCell ref="E179:F179"/>
    <mergeCell ref="H181:I181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H199:I199"/>
    <mergeCell ref="E210:F210"/>
    <mergeCell ref="E211:F211"/>
    <mergeCell ref="E212:F212"/>
    <mergeCell ref="E213:F213"/>
    <mergeCell ref="E182:F182"/>
    <mergeCell ref="E183:F183"/>
    <mergeCell ref="E184:F184"/>
    <mergeCell ref="E185:F185"/>
    <mergeCell ref="E186:F186"/>
    <mergeCell ref="E187:F187"/>
    <mergeCell ref="H189:I18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142:F142"/>
    <mergeCell ref="E143:F143"/>
    <mergeCell ref="E144:F144"/>
    <mergeCell ref="E145:F145"/>
    <mergeCell ref="E146:F146"/>
    <mergeCell ref="E147:F147"/>
    <mergeCell ref="H149:I149"/>
    <mergeCell ref="E150:F150"/>
    <mergeCell ref="E151:F151"/>
    <mergeCell ref="E152:F152"/>
    <mergeCell ref="E153:F153"/>
    <mergeCell ref="E154:F154"/>
    <mergeCell ref="E155:F155"/>
    <mergeCell ref="H157:I157"/>
    <mergeCell ref="E174:F174"/>
    <mergeCell ref="E175:F175"/>
    <mergeCell ref="E176:F176"/>
    <mergeCell ref="E158:F158"/>
    <mergeCell ref="E159:F159"/>
    <mergeCell ref="E160:F160"/>
    <mergeCell ref="E161:F161"/>
    <mergeCell ref="E162:F162"/>
    <mergeCell ref="E163:F163"/>
    <mergeCell ref="E169:F169"/>
    <mergeCell ref="E170:F170"/>
    <mergeCell ref="E171:F171"/>
    <mergeCell ref="H173:I173"/>
    <mergeCell ref="E123:F123"/>
    <mergeCell ref="E124:F124"/>
    <mergeCell ref="E125:F125"/>
    <mergeCell ref="E126:F126"/>
    <mergeCell ref="E127:F127"/>
    <mergeCell ref="E128:F128"/>
    <mergeCell ref="H130:I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H140:I140"/>
    <mergeCell ref="E141:F141"/>
    <mergeCell ref="H109:I109"/>
    <mergeCell ref="E110:F110"/>
    <mergeCell ref="E111:F111"/>
    <mergeCell ref="E112:F112"/>
    <mergeCell ref="E113:F113"/>
    <mergeCell ref="E114:F114"/>
    <mergeCell ref="E115:F115"/>
    <mergeCell ref="E116:F116"/>
    <mergeCell ref="H118:I118"/>
    <mergeCell ref="E119:F119"/>
    <mergeCell ref="E120:F120"/>
    <mergeCell ref="E121:F121"/>
    <mergeCell ref="E122:F122"/>
    <mergeCell ref="H165:I165"/>
    <mergeCell ref="E166:F166"/>
    <mergeCell ref="E167:F167"/>
    <mergeCell ref="E168:F168"/>
    <mergeCell ref="E89:F89"/>
    <mergeCell ref="E90:F90"/>
    <mergeCell ref="H92:I92"/>
    <mergeCell ref="E93:F93"/>
    <mergeCell ref="E94:F94"/>
    <mergeCell ref="E95:F95"/>
    <mergeCell ref="E96:F96"/>
    <mergeCell ref="E97:F97"/>
    <mergeCell ref="E98:F98"/>
    <mergeCell ref="E99:F99"/>
    <mergeCell ref="H101:I101"/>
    <mergeCell ref="E102:F102"/>
    <mergeCell ref="E103:F103"/>
    <mergeCell ref="E104:F104"/>
    <mergeCell ref="E105:F105"/>
    <mergeCell ref="E106:F106"/>
    <mergeCell ref="E107:F107"/>
    <mergeCell ref="E70:F70"/>
    <mergeCell ref="E71:F71"/>
    <mergeCell ref="E72:F72"/>
    <mergeCell ref="H74:I74"/>
    <mergeCell ref="E75:F75"/>
    <mergeCell ref="E76:F76"/>
    <mergeCell ref="E77:F77"/>
    <mergeCell ref="E78:F78"/>
    <mergeCell ref="E79:F79"/>
    <mergeCell ref="E80:F80"/>
    <mergeCell ref="E81:F81"/>
    <mergeCell ref="H83:I83"/>
    <mergeCell ref="E84:F84"/>
    <mergeCell ref="E85:F85"/>
    <mergeCell ref="E86:F86"/>
    <mergeCell ref="E87:F87"/>
    <mergeCell ref="E88:F88"/>
    <mergeCell ref="E51:F51"/>
    <mergeCell ref="E52:F52"/>
    <mergeCell ref="E53:F53"/>
    <mergeCell ref="H55:I55"/>
    <mergeCell ref="E56:F56"/>
    <mergeCell ref="E57:F57"/>
    <mergeCell ref="E58:F58"/>
    <mergeCell ref="H60:I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A1838:D1838"/>
    <mergeCell ref="A1839:D1839"/>
    <mergeCell ref="A1834:D1834"/>
    <mergeCell ref="F1834:G1834"/>
    <mergeCell ref="H1834:J1834"/>
    <mergeCell ref="F1835:G1835"/>
    <mergeCell ref="H1835:J1835"/>
    <mergeCell ref="A1836:E1836"/>
    <mergeCell ref="F1836:G1836"/>
    <mergeCell ref="H1836:J1836"/>
    <mergeCell ref="A1837:J1837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H44:I44"/>
    <mergeCell ref="E45:F45"/>
    <mergeCell ref="E500:F500"/>
    <mergeCell ref="A4:J4"/>
    <mergeCell ref="A5:J5"/>
    <mergeCell ref="A1:J1"/>
    <mergeCell ref="A2:D2"/>
    <mergeCell ref="E2:F2"/>
    <mergeCell ref="G2:H2"/>
    <mergeCell ref="I2:J2"/>
    <mergeCell ref="A3:D3"/>
    <mergeCell ref="E3:F3"/>
    <mergeCell ref="I3:J3"/>
    <mergeCell ref="E17:F17"/>
    <mergeCell ref="E18:F18"/>
    <mergeCell ref="E19:F19"/>
    <mergeCell ref="E20:F20"/>
    <mergeCell ref="E21:F21"/>
    <mergeCell ref="E22:F22"/>
    <mergeCell ref="E23:F23"/>
    <mergeCell ref="H16:I16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46:F46"/>
    <mergeCell ref="E47:F47"/>
    <mergeCell ref="H49:I49"/>
    <mergeCell ref="E50:F50"/>
  </mergeCells>
  <printOptions horizontalCentered="1"/>
  <pageMargins left="0.39370078740157483" right="0.19685039370078741" top="0.31496062992125984" bottom="0.78740157480314965" header="0.39370078740157483" footer="0.47244094488188981"/>
  <pageSetup paperSize="9" scale="56" firstPageNumber="0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M52"/>
  <sheetViews>
    <sheetView topLeftCell="A16" zoomScaleNormal="100" workbookViewId="0">
      <selection activeCell="B51" sqref="B51"/>
    </sheetView>
  </sheetViews>
  <sheetFormatPr defaultColWidth="9" defaultRowHeight="14.4"/>
  <cols>
    <col min="1" max="1" width="6.59765625" style="1" customWidth="1"/>
    <col min="2" max="2" width="28.59765625" style="1" customWidth="1"/>
    <col min="3" max="3" width="13.59765625" style="1" customWidth="1"/>
    <col min="4" max="10" width="10.59765625" style="1" customWidth="1"/>
    <col min="11" max="31" width="12" style="1" customWidth="1"/>
    <col min="32" max="1027" width="9" style="1"/>
  </cols>
  <sheetData>
    <row r="1" spans="1:1027" ht="129" customHeight="1">
      <c r="A1" s="272"/>
      <c r="B1" s="272"/>
      <c r="C1" s="272"/>
      <c r="D1" s="272"/>
      <c r="E1" s="272"/>
      <c r="F1" s="272"/>
      <c r="G1" s="272"/>
      <c r="H1" s="272"/>
      <c r="I1" s="272"/>
    </row>
    <row r="2" spans="1:1027" s="50" customFormat="1" ht="18.75" customHeight="1">
      <c r="A2" s="273" t="s">
        <v>0</v>
      </c>
      <c r="B2" s="273"/>
      <c r="C2" s="6" t="s">
        <v>1</v>
      </c>
      <c r="D2" s="273"/>
      <c r="E2" s="273"/>
      <c r="F2" s="6" t="s">
        <v>2</v>
      </c>
      <c r="G2" s="49"/>
      <c r="H2" s="273" t="s">
        <v>3</v>
      </c>
      <c r="I2" s="273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M2" s="7"/>
    </row>
    <row r="3" spans="1:1027" s="14" customFormat="1" ht="39" customHeight="1">
      <c r="A3" s="274" t="str">
        <f>ORCAMENTO!A3</f>
        <v>CONCLUSÃO EMEIF "CAETÉ"</v>
      </c>
      <c r="B3" s="274"/>
      <c r="C3" s="274" t="str">
        <f>ORCAMENTO!C3</f>
        <v>SINAPI - 02/2023 - Pará</v>
      </c>
      <c r="D3" s="274"/>
      <c r="E3" s="274"/>
      <c r="F3" s="2" t="s">
        <v>15</v>
      </c>
      <c r="G3" s="4"/>
      <c r="H3" s="274" t="str">
        <f>ORCAMENTO!E3</f>
        <v>Desonerado: 
0,00%</v>
      </c>
      <c r="I3" s="274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M3" s="3"/>
    </row>
    <row r="4" spans="1:1027" ht="32.25" customHeight="1">
      <c r="A4" s="275" t="s">
        <v>130</v>
      </c>
      <c r="B4" s="275"/>
      <c r="C4" s="275"/>
      <c r="D4" s="275"/>
      <c r="E4" s="275"/>
      <c r="F4" s="275"/>
      <c r="G4" s="275"/>
      <c r="H4" s="275"/>
      <c r="I4" s="275"/>
      <c r="AML4"/>
    </row>
    <row r="5" spans="1:1027" ht="15" customHeight="1">
      <c r="A5" s="64" t="s">
        <v>5</v>
      </c>
      <c r="B5" s="64" t="s">
        <v>6</v>
      </c>
      <c r="C5" s="65" t="s">
        <v>131</v>
      </c>
      <c r="D5" s="66" t="s">
        <v>132</v>
      </c>
      <c r="E5" s="66" t="s">
        <v>133</v>
      </c>
      <c r="F5" s="66" t="s">
        <v>134</v>
      </c>
      <c r="G5" s="66" t="s">
        <v>135</v>
      </c>
      <c r="H5" s="66" t="s">
        <v>262</v>
      </c>
      <c r="I5" s="66" t="s">
        <v>263</v>
      </c>
      <c r="AMK5"/>
      <c r="AML5"/>
    </row>
    <row r="6" spans="1:1027" ht="13.5" customHeight="1">
      <c r="A6" s="276">
        <v>1</v>
      </c>
      <c r="B6" s="277" t="e">
        <f>ORCAMENTO!#REF!</f>
        <v>#REF!</v>
      </c>
      <c r="C6" s="8">
        <v>1</v>
      </c>
      <c r="D6" s="52">
        <v>0.3</v>
      </c>
      <c r="E6" s="48">
        <v>0.14000000000000001</v>
      </c>
      <c r="F6" s="20">
        <v>0.14000000000000001</v>
      </c>
      <c r="G6" s="48">
        <v>0.14000000000000001</v>
      </c>
      <c r="H6" s="20">
        <v>0.14000000000000001</v>
      </c>
      <c r="I6" s="53">
        <v>0.14000000000000001</v>
      </c>
      <c r="AML6"/>
    </row>
    <row r="7" spans="1:1027" ht="13.5" customHeight="1" thickBot="1">
      <c r="A7" s="276"/>
      <c r="B7" s="278"/>
      <c r="C7" s="9" t="e">
        <f>ORCAMENTO!#REF!</f>
        <v>#REF!</v>
      </c>
      <c r="D7" s="56" t="e">
        <f>C7-E7-F7-G7-H7-I7</f>
        <v>#REF!</v>
      </c>
      <c r="E7" s="60" t="e">
        <f>TRUNC(C7*E6,2)</f>
        <v>#REF!</v>
      </c>
      <c r="F7" s="61" t="e">
        <f>TRUNC(C7*F6,2)</f>
        <v>#REF!</v>
      </c>
      <c r="G7" s="60" t="e">
        <f>TRUNC(C7*G6,2)</f>
        <v>#REF!</v>
      </c>
      <c r="H7" s="61" t="e">
        <f>TRUNC(C7*H6,2)</f>
        <v>#REF!</v>
      </c>
      <c r="I7" s="63" t="e">
        <f>TRUNC(C7*I6,2)</f>
        <v>#REF!</v>
      </c>
      <c r="AML7"/>
    </row>
    <row r="8" spans="1:1027" ht="13.5" customHeight="1" thickTop="1">
      <c r="A8" s="276">
        <v>2</v>
      </c>
      <c r="B8" s="277" t="str">
        <f>ORCAMENTO!B6</f>
        <v>MOVIMENTO DE TERRAS PARA FUNDAÇÕES</v>
      </c>
      <c r="C8" s="8">
        <v>1</v>
      </c>
      <c r="D8" s="52">
        <v>1</v>
      </c>
      <c r="E8" s="266"/>
      <c r="F8" s="266"/>
      <c r="G8" s="266"/>
      <c r="H8" s="266"/>
      <c r="I8" s="279"/>
      <c r="AML8"/>
    </row>
    <row r="9" spans="1:1027" ht="13.5" customHeight="1" thickBot="1">
      <c r="A9" s="276"/>
      <c r="B9" s="278"/>
      <c r="C9" s="9">
        <f>ORCAMENTO!E6</f>
        <v>1752.66</v>
      </c>
      <c r="D9" s="57">
        <f>TRUNC(C9*D8,2)</f>
        <v>1752.66</v>
      </c>
      <c r="E9" s="266"/>
      <c r="F9" s="266"/>
      <c r="G9" s="266"/>
      <c r="H9" s="266"/>
      <c r="I9" s="280"/>
      <c r="AML9"/>
    </row>
    <row r="10" spans="1:1027" ht="13.5" customHeight="1" thickTop="1">
      <c r="A10" s="276">
        <v>3</v>
      </c>
      <c r="B10" s="277" t="str">
        <f>ORCAMENTO!B7</f>
        <v>FUNDAÇÕES</v>
      </c>
      <c r="C10" s="8">
        <v>1</v>
      </c>
      <c r="D10" s="58">
        <v>1</v>
      </c>
      <c r="E10" s="266"/>
      <c r="F10" s="266"/>
      <c r="G10" s="266"/>
      <c r="H10" s="266"/>
      <c r="I10" s="267"/>
      <c r="AML10"/>
    </row>
    <row r="11" spans="1:1027" ht="13.5" customHeight="1" thickBot="1">
      <c r="A11" s="276"/>
      <c r="B11" s="278"/>
      <c r="C11" s="9">
        <f>ORCAMENTO!E7</f>
        <v>139815.83000000002</v>
      </c>
      <c r="D11" s="56">
        <f>TRUNC(C11*D10,2)</f>
        <v>139815.82999999999</v>
      </c>
      <c r="E11" s="266"/>
      <c r="F11" s="266"/>
      <c r="G11" s="266"/>
      <c r="H11" s="266"/>
      <c r="I11" s="267"/>
      <c r="AML11"/>
    </row>
    <row r="12" spans="1:1027" ht="13.5" customHeight="1" thickTop="1">
      <c r="A12" s="276">
        <v>4</v>
      </c>
      <c r="B12" s="277" t="str">
        <f>ORCAMENTO!B8</f>
        <v>SUPERESTRUTURA</v>
      </c>
      <c r="C12" s="8">
        <v>1</v>
      </c>
      <c r="D12" s="58">
        <v>0.25</v>
      </c>
      <c r="E12" s="48">
        <v>0.5</v>
      </c>
      <c r="F12" s="20">
        <v>0.25</v>
      </c>
      <c r="G12" s="282"/>
      <c r="H12" s="266"/>
      <c r="I12" s="281"/>
      <c r="AML12"/>
    </row>
    <row r="13" spans="1:1027" ht="13.5" customHeight="1" thickBot="1">
      <c r="A13" s="276"/>
      <c r="B13" s="278"/>
      <c r="C13" s="10">
        <f>ORCAMENTO!E8</f>
        <v>61042.95</v>
      </c>
      <c r="D13" s="56">
        <f>TRUNC(C13*D12,2)</f>
        <v>15260.73</v>
      </c>
      <c r="E13" s="60">
        <f>C13-D13-F13</f>
        <v>30521.49</v>
      </c>
      <c r="F13" s="61">
        <f>TRUNC(C13*F12,2)</f>
        <v>15260.73</v>
      </c>
      <c r="G13" s="266"/>
      <c r="H13" s="266"/>
      <c r="I13" s="281"/>
      <c r="AML13"/>
    </row>
    <row r="14" spans="1:1027" ht="13.5" customHeight="1" thickTop="1">
      <c r="A14" s="276">
        <v>5</v>
      </c>
      <c r="B14" s="277" t="str">
        <f>ORCAMENTO!B9</f>
        <v>SISTEMA DE VEDAÇÃO VERTICAL</v>
      </c>
      <c r="C14" s="11">
        <v>1</v>
      </c>
      <c r="D14" s="269"/>
      <c r="E14" s="266"/>
      <c r="F14" s="48">
        <v>0.5</v>
      </c>
      <c r="G14" s="20">
        <v>0.5</v>
      </c>
      <c r="H14" s="282"/>
      <c r="I14" s="267"/>
      <c r="AML14"/>
    </row>
    <row r="15" spans="1:1027" ht="13.5" customHeight="1" thickBot="1">
      <c r="A15" s="276"/>
      <c r="B15" s="278"/>
      <c r="C15" s="10">
        <f>ORCAMENTO!E9</f>
        <v>2692.8</v>
      </c>
      <c r="D15" s="270"/>
      <c r="E15" s="266"/>
      <c r="F15" s="60">
        <f>TRUNC(C15*F14,2)</f>
        <v>1346.4</v>
      </c>
      <c r="G15" s="61">
        <f>C15-F15</f>
        <v>1346.4</v>
      </c>
      <c r="H15" s="266"/>
      <c r="I15" s="267"/>
      <c r="AML15"/>
    </row>
    <row r="16" spans="1:1027" ht="13.5" customHeight="1" thickTop="1">
      <c r="A16" s="276">
        <v>6</v>
      </c>
      <c r="B16" s="277" t="str">
        <f>ORCAMENTO!B10</f>
        <v>ESQUADRIAS</v>
      </c>
      <c r="C16" s="11">
        <v>1</v>
      </c>
      <c r="D16" s="269"/>
      <c r="E16" s="20">
        <v>0.25</v>
      </c>
      <c r="F16" s="20">
        <v>0.25</v>
      </c>
      <c r="G16" s="20">
        <v>0.5</v>
      </c>
      <c r="H16" s="282"/>
      <c r="I16" s="267"/>
      <c r="AML16"/>
    </row>
    <row r="17" spans="1:9 1026:1026" ht="13.5" customHeight="1" thickBot="1">
      <c r="A17" s="276"/>
      <c r="B17" s="278"/>
      <c r="C17" s="10">
        <f>ORCAMENTO!E10</f>
        <v>37852.44</v>
      </c>
      <c r="D17" s="270"/>
      <c r="E17" s="61">
        <f>TRUNC(C17*E16,2)</f>
        <v>9463.11</v>
      </c>
      <c r="F17" s="61">
        <f>TRUNC(C17*F16,2)</f>
        <v>9463.11</v>
      </c>
      <c r="G17" s="61">
        <f>C17-E17-F17</f>
        <v>18926.22</v>
      </c>
      <c r="H17" s="266"/>
      <c r="I17" s="267"/>
      <c r="AML17"/>
    </row>
    <row r="18" spans="1:9 1026:1026" ht="13.5" customHeight="1" thickTop="1">
      <c r="A18" s="276">
        <v>7</v>
      </c>
      <c r="B18" s="277" t="str">
        <f>ORCAMENTO!B11</f>
        <v>SISTEMAS DE COBERTURA</v>
      </c>
      <c r="C18" s="11">
        <v>1</v>
      </c>
      <c r="D18" s="269"/>
      <c r="E18" s="20">
        <v>0.25</v>
      </c>
      <c r="F18" s="20">
        <v>0.5</v>
      </c>
      <c r="G18" s="20">
        <v>0.25</v>
      </c>
      <c r="H18" s="266"/>
      <c r="I18" s="267"/>
      <c r="AML18"/>
    </row>
    <row r="19" spans="1:9 1026:1026" ht="13.5" customHeight="1" thickBot="1">
      <c r="A19" s="276"/>
      <c r="B19" s="278"/>
      <c r="C19" s="10">
        <f>ORCAMENTO!E11</f>
        <v>70102.87</v>
      </c>
      <c r="D19" s="270"/>
      <c r="E19" s="61">
        <f>TRUNC(C19*E18,2)</f>
        <v>17525.71</v>
      </c>
      <c r="F19" s="61">
        <f>C19-E19-G19</f>
        <v>35051.449999999997</v>
      </c>
      <c r="G19" s="61">
        <f>TRUNC(C19*G18,2)</f>
        <v>17525.71</v>
      </c>
      <c r="H19" s="266"/>
      <c r="I19" s="267"/>
      <c r="AML19"/>
    </row>
    <row r="20" spans="1:9 1026:1026" ht="13.5" customHeight="1" thickTop="1">
      <c r="A20" s="276">
        <v>8</v>
      </c>
      <c r="B20" s="277" t="str">
        <f>ORCAMENTO!B12</f>
        <v>IMPERMEABILIZAÇÃO</v>
      </c>
      <c r="C20" s="11">
        <v>1</v>
      </c>
      <c r="D20" s="269"/>
      <c r="E20" s="282"/>
      <c r="F20" s="266"/>
      <c r="G20" s="20">
        <v>1</v>
      </c>
      <c r="H20" s="266"/>
      <c r="I20" s="267"/>
      <c r="AML20"/>
    </row>
    <row r="21" spans="1:9 1026:1026" ht="13.5" customHeight="1" thickBot="1">
      <c r="A21" s="276"/>
      <c r="B21" s="278"/>
      <c r="C21" s="10">
        <f>ORCAMENTO!E12</f>
        <v>736.2</v>
      </c>
      <c r="D21" s="270"/>
      <c r="E21" s="266"/>
      <c r="F21" s="266"/>
      <c r="G21" s="61">
        <f>C21</f>
        <v>736.2</v>
      </c>
      <c r="H21" s="266"/>
      <c r="I21" s="267"/>
      <c r="AML21"/>
    </row>
    <row r="22" spans="1:9 1026:1026" ht="13.5" customHeight="1" thickTop="1">
      <c r="A22" s="276">
        <v>9</v>
      </c>
      <c r="B22" s="284" t="str">
        <f>ORCAMENTO!B13</f>
        <v>REVESTIMENTOS INTERNOS E EXTERNOS</v>
      </c>
      <c r="C22" s="11">
        <v>1</v>
      </c>
      <c r="D22" s="269"/>
      <c r="E22" s="266"/>
      <c r="F22" s="20">
        <v>0.25</v>
      </c>
      <c r="G22" s="20">
        <v>0.5</v>
      </c>
      <c r="H22" s="20">
        <v>0.25</v>
      </c>
      <c r="I22" s="267"/>
      <c r="AML22"/>
    </row>
    <row r="23" spans="1:9 1026:1026" ht="13.5" customHeight="1" thickBot="1">
      <c r="A23" s="276"/>
      <c r="B23" s="284"/>
      <c r="C23" s="10">
        <f>ORCAMENTO!E13</f>
        <v>13154.4</v>
      </c>
      <c r="D23" s="270"/>
      <c r="E23" s="266"/>
      <c r="F23" s="61">
        <f>TRUNC(C23*F22,2)</f>
        <v>3288.6</v>
      </c>
      <c r="G23" s="61">
        <f>C23-F23-H23</f>
        <v>6577.1999999999989</v>
      </c>
      <c r="H23" s="61">
        <f>TRUNC(C23*H22,2)</f>
        <v>3288.6</v>
      </c>
      <c r="I23" s="267"/>
      <c r="AML23"/>
    </row>
    <row r="24" spans="1:9 1026:1026" ht="13.5" customHeight="1" thickTop="1">
      <c r="A24" s="276">
        <v>10</v>
      </c>
      <c r="B24" s="284" t="str">
        <f>ORCAMENTO!B14</f>
        <v>SISTEMAS DE PISOS</v>
      </c>
      <c r="C24" s="11">
        <v>1</v>
      </c>
      <c r="D24" s="269"/>
      <c r="E24" s="266"/>
      <c r="F24" s="20">
        <v>0.25</v>
      </c>
      <c r="G24" s="62">
        <v>0.25</v>
      </c>
      <c r="H24" s="20">
        <v>0.25</v>
      </c>
      <c r="I24" s="74">
        <v>0.25</v>
      </c>
      <c r="AML24"/>
    </row>
    <row r="25" spans="1:9 1026:1026" ht="13.5" customHeight="1" thickBot="1">
      <c r="A25" s="276"/>
      <c r="B25" s="284"/>
      <c r="C25" s="10">
        <f>ORCAMENTO!E14</f>
        <v>6211.52</v>
      </c>
      <c r="D25" s="270"/>
      <c r="E25" s="266"/>
      <c r="F25" s="61">
        <f>TRUNC(C25*F24,2)</f>
        <v>1552.88</v>
      </c>
      <c r="G25" s="61">
        <f>TRUNC(C25*G24,2)</f>
        <v>1552.88</v>
      </c>
      <c r="H25" s="59">
        <f>TRUNC(C25*H24,2)</f>
        <v>1552.88</v>
      </c>
      <c r="I25" s="63">
        <f>C25-F25-G25-H25</f>
        <v>1552.88</v>
      </c>
      <c r="AML25"/>
    </row>
    <row r="26" spans="1:9 1026:1026" ht="13.5" customHeight="1" thickTop="1">
      <c r="A26" s="276">
        <v>11</v>
      </c>
      <c r="B26" s="284" t="str">
        <f>ORCAMENTO!B15</f>
        <v>PINTURAS E ACABAMENTOS</v>
      </c>
      <c r="C26" s="11">
        <v>1</v>
      </c>
      <c r="D26" s="269"/>
      <c r="E26" s="266"/>
      <c r="F26" s="266"/>
      <c r="G26" s="62">
        <v>0.25</v>
      </c>
      <c r="H26" s="48">
        <v>0.5</v>
      </c>
      <c r="I26" s="74">
        <v>0.25</v>
      </c>
      <c r="AML26"/>
    </row>
    <row r="27" spans="1:9 1026:1026" ht="13.5" customHeight="1" thickBot="1">
      <c r="A27" s="276"/>
      <c r="B27" s="284"/>
      <c r="C27" s="10">
        <f>ORCAMENTO!E15</f>
        <v>12759.06</v>
      </c>
      <c r="D27" s="270"/>
      <c r="E27" s="266"/>
      <c r="F27" s="266"/>
      <c r="G27" s="61">
        <f>TRUNC(C27*G26,2)</f>
        <v>3189.76</v>
      </c>
      <c r="H27" s="60">
        <f>C27-G27-I27</f>
        <v>6379.5399999999991</v>
      </c>
      <c r="I27" s="63">
        <f>TRUNC(C27*I26,2)</f>
        <v>3189.76</v>
      </c>
      <c r="AML27"/>
    </row>
    <row r="28" spans="1:9 1026:1026" ht="13.5" customHeight="1" thickTop="1">
      <c r="A28" s="276">
        <v>12</v>
      </c>
      <c r="B28" s="284" t="str">
        <f>ORCAMENTO!B16</f>
        <v>INSTALAÇÕES HIDRÁULICAS</v>
      </c>
      <c r="C28" s="11">
        <v>1</v>
      </c>
      <c r="D28" s="269"/>
      <c r="E28" s="266"/>
      <c r="F28" s="266"/>
      <c r="G28" s="20">
        <v>1</v>
      </c>
      <c r="H28" s="266"/>
      <c r="I28" s="280"/>
      <c r="AML28"/>
    </row>
    <row r="29" spans="1:9 1026:1026" ht="13.5" customHeight="1" thickBot="1">
      <c r="A29" s="276"/>
      <c r="B29" s="284"/>
      <c r="C29" s="10">
        <f>ORCAMENTO!E16</f>
        <v>47234.879999999997</v>
      </c>
      <c r="D29" s="270"/>
      <c r="E29" s="266"/>
      <c r="F29" s="266"/>
      <c r="G29" s="61">
        <f>C29</f>
        <v>47234.879999999997</v>
      </c>
      <c r="H29" s="266"/>
      <c r="I29" s="267"/>
      <c r="AML29"/>
    </row>
    <row r="30" spans="1:9 1026:1026" ht="13.5" customHeight="1" thickTop="1">
      <c r="A30" s="276">
        <v>13</v>
      </c>
      <c r="B30" s="284" t="e">
        <f>ORCAMENTO!#REF!</f>
        <v>#REF!</v>
      </c>
      <c r="C30" s="11">
        <v>1</v>
      </c>
      <c r="D30" s="269"/>
      <c r="E30" s="266"/>
      <c r="F30" s="266"/>
      <c r="G30" s="48">
        <v>0.5</v>
      </c>
      <c r="H30" s="20">
        <v>0.5</v>
      </c>
      <c r="I30" s="267"/>
      <c r="AML30"/>
    </row>
    <row r="31" spans="1:9 1026:1026" ht="13.5" customHeight="1" thickBot="1">
      <c r="A31" s="276"/>
      <c r="B31" s="284"/>
      <c r="C31" s="10" t="e">
        <f>ORCAMENTO!#REF!</f>
        <v>#REF!</v>
      </c>
      <c r="D31" s="270"/>
      <c r="E31" s="266"/>
      <c r="F31" s="266"/>
      <c r="G31" s="60" t="e">
        <f>TRUNC(C31*G30,2)</f>
        <v>#REF!</v>
      </c>
      <c r="H31" s="61" t="e">
        <f>C31-G31</f>
        <v>#REF!</v>
      </c>
      <c r="I31" s="267"/>
      <c r="AML31"/>
    </row>
    <row r="32" spans="1:9 1026:1026" ht="13.5" customHeight="1" thickTop="1">
      <c r="A32" s="276">
        <v>14</v>
      </c>
      <c r="B32" s="284" t="e">
        <f>ORCAMENTO!#REF!</f>
        <v>#REF!</v>
      </c>
      <c r="C32" s="11">
        <v>1</v>
      </c>
      <c r="D32" s="269"/>
      <c r="E32" s="266"/>
      <c r="F32" s="266"/>
      <c r="G32" s="48">
        <v>0.5</v>
      </c>
      <c r="H32" s="20">
        <v>0.5</v>
      </c>
      <c r="I32" s="267"/>
      <c r="AML32"/>
    </row>
    <row r="33" spans="1:9 1026:1026" ht="13.5" customHeight="1" thickBot="1">
      <c r="A33" s="276"/>
      <c r="B33" s="284"/>
      <c r="C33" s="10" t="e">
        <f>ORCAMENTO!#REF!</f>
        <v>#REF!</v>
      </c>
      <c r="D33" s="270"/>
      <c r="E33" s="266"/>
      <c r="F33" s="266"/>
      <c r="G33" s="60" t="e">
        <f>TRUNC(C33*G32,2)</f>
        <v>#REF!</v>
      </c>
      <c r="H33" s="61" t="e">
        <f>C33-G33</f>
        <v>#REF!</v>
      </c>
      <c r="I33" s="267"/>
      <c r="AML33"/>
    </row>
    <row r="34" spans="1:9 1026:1026" ht="13.5" customHeight="1" thickTop="1">
      <c r="A34" s="276">
        <v>15</v>
      </c>
      <c r="B34" s="284" t="str">
        <f>ORCAMENTO!B17</f>
        <v>SISTEMA DE PROTEÇÃO CONTRA INCÊNCIO</v>
      </c>
      <c r="C34" s="11">
        <v>1</v>
      </c>
      <c r="D34" s="269"/>
      <c r="E34" s="266"/>
      <c r="F34" s="266"/>
      <c r="G34" s="266"/>
      <c r="H34" s="271"/>
      <c r="I34" s="53">
        <v>1</v>
      </c>
      <c r="AML34"/>
    </row>
    <row r="35" spans="1:9 1026:1026" ht="13.5" customHeight="1" thickBot="1">
      <c r="A35" s="276"/>
      <c r="B35" s="284"/>
      <c r="C35" s="10">
        <f>ORCAMENTO!E17</f>
        <v>357.91999999999996</v>
      </c>
      <c r="D35" s="270"/>
      <c r="E35" s="266"/>
      <c r="F35" s="266"/>
      <c r="G35" s="266"/>
      <c r="H35" s="266"/>
      <c r="I35" s="63">
        <f>C35</f>
        <v>357.91999999999996</v>
      </c>
      <c r="AML35"/>
    </row>
    <row r="36" spans="1:9 1026:1026" ht="13.5" customHeight="1" thickTop="1">
      <c r="A36" s="276">
        <v>16</v>
      </c>
      <c r="B36" s="284" t="str">
        <f>ORCAMENTO!B18</f>
        <v>INSTALAÇÕES ELÉTRICAS</v>
      </c>
      <c r="C36" s="11">
        <v>1</v>
      </c>
      <c r="D36" s="269"/>
      <c r="E36" s="266"/>
      <c r="F36" s="20">
        <v>0.25</v>
      </c>
      <c r="G36" s="20">
        <v>0.25</v>
      </c>
      <c r="H36" s="20">
        <v>0.25</v>
      </c>
      <c r="I36" s="74">
        <v>0.25</v>
      </c>
      <c r="AML36"/>
    </row>
    <row r="37" spans="1:9 1026:1026" ht="13.5" customHeight="1" thickBot="1">
      <c r="A37" s="276"/>
      <c r="B37" s="284"/>
      <c r="C37" s="10">
        <f>ORCAMENTO!E18</f>
        <v>31025.599999999999</v>
      </c>
      <c r="D37" s="270"/>
      <c r="E37" s="266"/>
      <c r="F37" s="61">
        <f>TRUNC(C37*F36,2)</f>
        <v>7756.4</v>
      </c>
      <c r="G37" s="61">
        <f>TRUNC(C37*G36,2)</f>
        <v>7756.4</v>
      </c>
      <c r="H37" s="59">
        <f>TRUNC(C37*H36,2)</f>
        <v>7756.4</v>
      </c>
      <c r="I37" s="63">
        <f>C37-F37-G37-H37</f>
        <v>7756.3999999999978</v>
      </c>
      <c r="AML37"/>
    </row>
    <row r="38" spans="1:9 1026:1026" ht="13.5" customHeight="1" thickTop="1">
      <c r="A38" s="276">
        <v>17</v>
      </c>
      <c r="B38" s="284" t="e">
        <f>ORCAMENTO!#REF!</f>
        <v>#REF!</v>
      </c>
      <c r="C38" s="11">
        <v>1</v>
      </c>
      <c r="D38" s="269"/>
      <c r="E38" s="20">
        <v>0.25</v>
      </c>
      <c r="F38" s="20">
        <v>0.25</v>
      </c>
      <c r="G38" s="20">
        <v>0.25</v>
      </c>
      <c r="H38" s="20">
        <v>0.25</v>
      </c>
      <c r="I38" s="267"/>
      <c r="AML38"/>
    </row>
    <row r="39" spans="1:9 1026:1026" ht="13.5" customHeight="1" thickBot="1">
      <c r="A39" s="276"/>
      <c r="B39" s="284"/>
      <c r="C39" s="10" t="e">
        <f>ORCAMENTO!#REF!</f>
        <v>#REF!</v>
      </c>
      <c r="D39" s="270"/>
      <c r="E39" s="61" t="e">
        <f>TRUNC(C39*E38,2)</f>
        <v>#REF!</v>
      </c>
      <c r="F39" s="61" t="e">
        <f>TRUNC(C39*F38,2)</f>
        <v>#REF!</v>
      </c>
      <c r="G39" s="61" t="e">
        <f>TRUNC(C39*G38,2)</f>
        <v>#REF!</v>
      </c>
      <c r="H39" s="61" t="e">
        <f>C39-E39-F39-G39</f>
        <v>#REF!</v>
      </c>
      <c r="I39" s="267"/>
      <c r="AML39"/>
    </row>
    <row r="40" spans="1:9 1026:1026" ht="13.5" customHeight="1" thickTop="1">
      <c r="A40" s="276">
        <v>18</v>
      </c>
      <c r="B40" s="284" t="e">
        <f>ORCAMENTO!#REF!</f>
        <v>#REF!</v>
      </c>
      <c r="C40" s="11">
        <v>1</v>
      </c>
      <c r="D40" s="269"/>
      <c r="E40" s="266"/>
      <c r="F40" s="266"/>
      <c r="G40" s="266"/>
      <c r="H40" s="48">
        <v>0.5</v>
      </c>
      <c r="I40" s="74">
        <v>0.5</v>
      </c>
      <c r="AML40"/>
    </row>
    <row r="41" spans="1:9 1026:1026" ht="13.5" customHeight="1" thickBot="1">
      <c r="A41" s="276"/>
      <c r="B41" s="284"/>
      <c r="C41" s="10" t="e">
        <f>ORCAMENTO!#REF!</f>
        <v>#REF!</v>
      </c>
      <c r="D41" s="270"/>
      <c r="E41" s="266"/>
      <c r="F41" s="266"/>
      <c r="G41" s="266"/>
      <c r="H41" s="60" t="e">
        <f>TRUNC(C41*H40,2)</f>
        <v>#REF!</v>
      </c>
      <c r="I41" s="63" t="e">
        <f>C41-H41</f>
        <v>#REF!</v>
      </c>
      <c r="AML41"/>
    </row>
    <row r="42" spans="1:9 1026:1026" ht="13.5" customHeight="1" thickTop="1">
      <c r="A42" s="276">
        <v>19</v>
      </c>
      <c r="B42" s="284" t="str">
        <f>ORCAMENTO!B19</f>
        <v>SERVIÇOS FINAIS</v>
      </c>
      <c r="C42" s="11">
        <v>1</v>
      </c>
      <c r="D42" s="269"/>
      <c r="E42" s="266"/>
      <c r="F42" s="286"/>
      <c r="G42" s="266"/>
      <c r="H42" s="266"/>
      <c r="I42" s="53">
        <v>1</v>
      </c>
      <c r="AML42"/>
    </row>
    <row r="43" spans="1:9 1026:1026" ht="13.5" customHeight="1" thickBot="1">
      <c r="A43" s="276"/>
      <c r="B43" s="284"/>
      <c r="C43" s="10">
        <f>ORCAMENTO!E19</f>
        <v>267.68</v>
      </c>
      <c r="D43" s="285"/>
      <c r="E43" s="268"/>
      <c r="F43" s="287"/>
      <c r="G43" s="268"/>
      <c r="H43" s="268"/>
      <c r="I43" s="63">
        <f>C43</f>
        <v>267.68</v>
      </c>
      <c r="AML43"/>
    </row>
    <row r="44" spans="1:9 1026:1026" ht="15" customHeight="1" thickTop="1">
      <c r="A44" s="283" t="s">
        <v>136</v>
      </c>
      <c r="B44" s="283"/>
      <c r="C44" s="283"/>
      <c r="D44" s="47" t="e">
        <f>TRUNC(D45/I47,4)</f>
        <v>#REF!</v>
      </c>
      <c r="E44" s="47" t="e">
        <f>TRUNC(E45/I47,4)</f>
        <v>#REF!</v>
      </c>
      <c r="F44" s="47" t="e">
        <f>TRUNC(F45/I47,4)</f>
        <v>#REF!</v>
      </c>
      <c r="G44" s="47" t="e">
        <f>TRUNC(G45/I47,4)</f>
        <v>#REF!</v>
      </c>
      <c r="H44" s="47" t="e">
        <f>TRUNC(H45/I47,4)</f>
        <v>#REF!</v>
      </c>
      <c r="I44" s="47" t="e">
        <f>I46-H46</f>
        <v>#REF!</v>
      </c>
      <c r="AML44"/>
    </row>
    <row r="45" spans="1:9 1026:1026" ht="15" customHeight="1">
      <c r="A45" s="283" t="s">
        <v>137</v>
      </c>
      <c r="B45" s="283"/>
      <c r="C45" s="283"/>
      <c r="D45" s="13" t="e">
        <f>D7+D9+D11+D13+D15+D17+D19+D21+D23+D25+D27+D29+D31+D33+D35+D37+D39+D41+D43</f>
        <v>#REF!</v>
      </c>
      <c r="E45" s="13" t="e">
        <f t="shared" ref="E45:I45" si="0">E7+E9+E11+E13+E15+E17+E19+E21+E23+E25+E27+E29+E31+E33+E35+E37+E39+E41+E43</f>
        <v>#REF!</v>
      </c>
      <c r="F45" s="13" t="e">
        <f t="shared" si="0"/>
        <v>#REF!</v>
      </c>
      <c r="G45" s="13" t="e">
        <f t="shared" si="0"/>
        <v>#REF!</v>
      </c>
      <c r="H45" s="13" t="e">
        <f t="shared" si="0"/>
        <v>#REF!</v>
      </c>
      <c r="I45" s="13" t="e">
        <f t="shared" si="0"/>
        <v>#REF!</v>
      </c>
      <c r="AML45"/>
    </row>
    <row r="46" spans="1:9 1026:1026" ht="15" customHeight="1">
      <c r="A46" s="283" t="s">
        <v>138</v>
      </c>
      <c r="B46" s="283"/>
      <c r="C46" s="283"/>
      <c r="D46" s="12" t="e">
        <f>D44</f>
        <v>#REF!</v>
      </c>
      <c r="E46" s="12" t="e">
        <f>D46+E44</f>
        <v>#REF!</v>
      </c>
      <c r="F46" s="12" t="e">
        <f t="shared" ref="F46:H46" si="1">E46+F44</f>
        <v>#REF!</v>
      </c>
      <c r="G46" s="12" t="e">
        <f t="shared" si="1"/>
        <v>#REF!</v>
      </c>
      <c r="H46" s="12" t="e">
        <f t="shared" si="1"/>
        <v>#REF!</v>
      </c>
      <c r="I46" s="12">
        <v>1</v>
      </c>
      <c r="AML46"/>
    </row>
    <row r="47" spans="1:9 1026:1026" ht="15" customHeight="1">
      <c r="A47" s="283" t="s">
        <v>139</v>
      </c>
      <c r="B47" s="283"/>
      <c r="C47" s="283"/>
      <c r="D47" s="13" t="e">
        <f>D45</f>
        <v>#REF!</v>
      </c>
      <c r="E47" s="13" t="e">
        <f>D47+E45</f>
        <v>#REF!</v>
      </c>
      <c r="F47" s="13" t="e">
        <f>E47+F45</f>
        <v>#REF!</v>
      </c>
      <c r="G47" s="13" t="e">
        <f t="shared" ref="G47" si="2">F47+G45</f>
        <v>#REF!</v>
      </c>
      <c r="H47" s="13" t="e">
        <f t="shared" ref="H47" si="3">G47+H45</f>
        <v>#REF!</v>
      </c>
      <c r="I47" s="13" t="e">
        <f>H47+I45</f>
        <v>#REF!</v>
      </c>
      <c r="AML47"/>
    </row>
    <row r="48" spans="1:9 1026:1026" ht="12" customHeight="1"/>
    <row r="49" spans="2:3" ht="18" customHeight="1">
      <c r="B49" s="51" t="str">
        <f>ORCAMENTO!B21</f>
        <v>ANANINDEUA(PA), 16 DE JUNHO DE 2025</v>
      </c>
      <c r="C49" s="3"/>
    </row>
    <row r="50" spans="2:3" ht="89.25" customHeight="1">
      <c r="B50" s="46"/>
      <c r="C50" s="5"/>
    </row>
    <row r="51" spans="2:3" ht="18" customHeight="1">
      <c r="B51" s="51" t="str">
        <f>ORCAMENTO!B25</f>
        <v>RIOL - Serviços de Construções LTDA.</v>
      </c>
    </row>
    <row r="52" spans="2:3" ht="18" customHeight="1">
      <c r="B52" s="51" t="str">
        <f>ORCAMENTO!B26</f>
        <v>CNPJ: 09.335.585/0001-75</v>
      </c>
    </row>
  </sheetData>
  <mergeCells count="117">
    <mergeCell ref="A26:A27"/>
    <mergeCell ref="B26:B27"/>
    <mergeCell ref="D26:D27"/>
    <mergeCell ref="A28:A29"/>
    <mergeCell ref="B28:B29"/>
    <mergeCell ref="E30:E31"/>
    <mergeCell ref="D38:D39"/>
    <mergeCell ref="E28:E29"/>
    <mergeCell ref="D28:D29"/>
    <mergeCell ref="A30:A31"/>
    <mergeCell ref="B30:B31"/>
    <mergeCell ref="A46:C46"/>
    <mergeCell ref="B32:B33"/>
    <mergeCell ref="A42:A43"/>
    <mergeCell ref="B42:B43"/>
    <mergeCell ref="E36:E37"/>
    <mergeCell ref="A32:A33"/>
    <mergeCell ref="B36:B37"/>
    <mergeCell ref="E32:E33"/>
    <mergeCell ref="E34:E35"/>
    <mergeCell ref="A47:C47"/>
    <mergeCell ref="A44:C44"/>
    <mergeCell ref="I22:I23"/>
    <mergeCell ref="A38:A39"/>
    <mergeCell ref="B38:B39"/>
    <mergeCell ref="A40:A41"/>
    <mergeCell ref="B40:B41"/>
    <mergeCell ref="E40:E41"/>
    <mergeCell ref="F40:F41"/>
    <mergeCell ref="A22:A23"/>
    <mergeCell ref="B22:B23"/>
    <mergeCell ref="E22:E23"/>
    <mergeCell ref="A34:A35"/>
    <mergeCell ref="B34:B35"/>
    <mergeCell ref="A36:A37"/>
    <mergeCell ref="A24:A25"/>
    <mergeCell ref="B24:B25"/>
    <mergeCell ref="D34:D35"/>
    <mergeCell ref="D36:D37"/>
    <mergeCell ref="A45:C45"/>
    <mergeCell ref="D42:D43"/>
    <mergeCell ref="E42:E43"/>
    <mergeCell ref="F42:F43"/>
    <mergeCell ref="I38:I39"/>
    <mergeCell ref="A20:A21"/>
    <mergeCell ref="B20:B21"/>
    <mergeCell ref="I20:I21"/>
    <mergeCell ref="D18:D19"/>
    <mergeCell ref="D20:D21"/>
    <mergeCell ref="F20:F21"/>
    <mergeCell ref="E20:E21"/>
    <mergeCell ref="H18:H19"/>
    <mergeCell ref="H20:H21"/>
    <mergeCell ref="A18:A19"/>
    <mergeCell ref="B18:B19"/>
    <mergeCell ref="I18:I19"/>
    <mergeCell ref="A16:A17"/>
    <mergeCell ref="B16:B17"/>
    <mergeCell ref="I16:I17"/>
    <mergeCell ref="D14:D15"/>
    <mergeCell ref="D16:D17"/>
    <mergeCell ref="E14:E15"/>
    <mergeCell ref="H14:H15"/>
    <mergeCell ref="A14:A15"/>
    <mergeCell ref="B14:B15"/>
    <mergeCell ref="I14:I15"/>
    <mergeCell ref="H16:H17"/>
    <mergeCell ref="B6:B7"/>
    <mergeCell ref="G8:G9"/>
    <mergeCell ref="H8:H9"/>
    <mergeCell ref="A12:A13"/>
    <mergeCell ref="B12:B13"/>
    <mergeCell ref="F10:F11"/>
    <mergeCell ref="H12:H13"/>
    <mergeCell ref="H10:H11"/>
    <mergeCell ref="G12:G13"/>
    <mergeCell ref="A10:A11"/>
    <mergeCell ref="B10:B11"/>
    <mergeCell ref="E10:E11"/>
    <mergeCell ref="A1:I1"/>
    <mergeCell ref="H2:I2"/>
    <mergeCell ref="H3:I3"/>
    <mergeCell ref="C3:E3"/>
    <mergeCell ref="D30:D31"/>
    <mergeCell ref="D32:D33"/>
    <mergeCell ref="I32:I33"/>
    <mergeCell ref="G34:G35"/>
    <mergeCell ref="A2:B2"/>
    <mergeCell ref="D2:E2"/>
    <mergeCell ref="A3:B3"/>
    <mergeCell ref="A4:I4"/>
    <mergeCell ref="A8:A9"/>
    <mergeCell ref="B8:B9"/>
    <mergeCell ref="I8:I9"/>
    <mergeCell ref="E8:E9"/>
    <mergeCell ref="I28:I29"/>
    <mergeCell ref="G10:G11"/>
    <mergeCell ref="I10:I11"/>
    <mergeCell ref="I12:I13"/>
    <mergeCell ref="H28:H29"/>
    <mergeCell ref="F26:F27"/>
    <mergeCell ref="F8:F9"/>
    <mergeCell ref="A6:A7"/>
    <mergeCell ref="G40:G41"/>
    <mergeCell ref="I30:I31"/>
    <mergeCell ref="E26:E27"/>
    <mergeCell ref="F34:F35"/>
    <mergeCell ref="G42:G43"/>
    <mergeCell ref="H42:H43"/>
    <mergeCell ref="E24:E25"/>
    <mergeCell ref="D22:D23"/>
    <mergeCell ref="D24:D25"/>
    <mergeCell ref="F28:F29"/>
    <mergeCell ref="F30:F31"/>
    <mergeCell ref="D40:D41"/>
    <mergeCell ref="F32:F33"/>
    <mergeCell ref="H34:H35"/>
  </mergeCells>
  <printOptions horizontalCentered="1"/>
  <pageMargins left="0.31496062992125984" right="0.31496062992125984" top="0.39370078740157483" bottom="0.39370078740157483" header="0.51181102362204722" footer="0.51181102362204722"/>
  <pageSetup paperSize="9" scale="78" firstPageNumber="0" orientation="portrait" horizontalDpi="300" verticalDpi="300" r:id="rId1"/>
  <rowBreaks count="1" manualBreakCount="1">
    <brk id="52" max="16383" man="1"/>
  </rowBreaks>
  <colBreaks count="1" manualBreakCount="1">
    <brk id="10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A3A6E-5ACC-4CDC-80CC-8A49B67D1C91}">
  <dimension ref="A1:D250"/>
  <sheetViews>
    <sheetView topLeftCell="A5" zoomScaleNormal="100" workbookViewId="0">
      <selection activeCell="D19" sqref="D19"/>
    </sheetView>
  </sheetViews>
  <sheetFormatPr defaultColWidth="9" defaultRowHeight="14.4"/>
  <cols>
    <col min="1" max="1" width="10.59765625" style="15" customWidth="1"/>
    <col min="2" max="2" width="100.59765625" style="15" customWidth="1"/>
    <col min="3" max="3" width="10.59765625" style="15" customWidth="1"/>
    <col min="4" max="4" width="15.59765625" style="67" customWidth="1"/>
    <col min="5" max="16384" width="9" style="15"/>
  </cols>
  <sheetData>
    <row r="1" spans="1:4" ht="120.75" customHeight="1">
      <c r="A1" s="288"/>
      <c r="B1" s="288"/>
      <c r="C1" s="288"/>
      <c r="D1" s="288"/>
    </row>
    <row r="2" spans="1:4" ht="15" customHeight="1">
      <c r="A2" s="78" t="s">
        <v>0</v>
      </c>
      <c r="B2" s="16"/>
      <c r="C2" s="109"/>
      <c r="D2" s="110"/>
    </row>
    <row r="3" spans="1:4" ht="25.5" customHeight="1">
      <c r="A3" s="221" t="str">
        <f>ORCAMENTO!A3</f>
        <v>CONCLUSÃO EMEIF "CAETÉ"</v>
      </c>
      <c r="B3" s="221"/>
      <c r="C3" s="109"/>
      <c r="D3" s="110"/>
    </row>
    <row r="4" spans="1:4" ht="18.75" customHeight="1">
      <c r="A4" s="289" t="s">
        <v>129</v>
      </c>
      <c r="B4" s="289"/>
      <c r="C4" s="289"/>
      <c r="D4" s="289"/>
    </row>
    <row r="5" spans="1:4" s="16" customFormat="1" ht="24" customHeight="1">
      <c r="A5" s="111" t="s">
        <v>5</v>
      </c>
      <c r="B5" s="112" t="s">
        <v>6</v>
      </c>
      <c r="C5" s="111" t="s">
        <v>18</v>
      </c>
      <c r="D5" s="113" t="s">
        <v>19</v>
      </c>
    </row>
    <row r="6" spans="1:4" s="16" customFormat="1" ht="21" customHeight="1">
      <c r="A6" s="33" t="s">
        <v>264</v>
      </c>
      <c r="B6" s="33" t="s">
        <v>886</v>
      </c>
      <c r="C6" s="35"/>
      <c r="D6" s="36"/>
    </row>
    <row r="7" spans="1:4" ht="21" customHeight="1">
      <c r="A7" s="17" t="s">
        <v>265</v>
      </c>
      <c r="B7" s="38" t="s">
        <v>909</v>
      </c>
      <c r="C7" s="18" t="s">
        <v>28</v>
      </c>
      <c r="D7" s="39">
        <v>30</v>
      </c>
    </row>
    <row r="8" spans="1:4" s="16" customFormat="1" ht="21" customHeight="1">
      <c r="A8" s="33" t="s">
        <v>583</v>
      </c>
      <c r="B8" s="33" t="s">
        <v>8</v>
      </c>
      <c r="C8" s="35"/>
      <c r="D8" s="36"/>
    </row>
    <row r="9" spans="1:4" s="16" customFormat="1" ht="21" customHeight="1">
      <c r="A9" s="33" t="s">
        <v>337</v>
      </c>
      <c r="B9" s="33" t="s">
        <v>1598</v>
      </c>
      <c r="C9" s="35"/>
      <c r="D9" s="36"/>
    </row>
    <row r="10" spans="1:4" ht="21" customHeight="1">
      <c r="A10" s="17" t="s">
        <v>338</v>
      </c>
      <c r="B10" s="38" t="s">
        <v>340</v>
      </c>
      <c r="C10" s="18" t="s">
        <v>24</v>
      </c>
      <c r="D10" s="39">
        <v>5.6</v>
      </c>
    </row>
    <row r="11" spans="1:4" ht="21" customHeight="1">
      <c r="A11" s="17" t="s">
        <v>339</v>
      </c>
      <c r="B11" s="38" t="s">
        <v>343</v>
      </c>
      <c r="C11" s="18" t="s">
        <v>59</v>
      </c>
      <c r="D11" s="39">
        <v>325</v>
      </c>
    </row>
    <row r="12" spans="1:4" ht="21" customHeight="1">
      <c r="A12" s="17" t="s">
        <v>341</v>
      </c>
      <c r="B12" s="38" t="s">
        <v>345</v>
      </c>
      <c r="C12" s="18" t="s">
        <v>59</v>
      </c>
      <c r="D12" s="39">
        <v>82</v>
      </c>
    </row>
    <row r="13" spans="1:4" ht="21" customHeight="1">
      <c r="A13" s="17" t="s">
        <v>344</v>
      </c>
      <c r="B13" s="38" t="s">
        <v>599</v>
      </c>
      <c r="C13" s="18" t="s">
        <v>28</v>
      </c>
      <c r="D13" s="39">
        <v>3.92</v>
      </c>
    </row>
    <row r="14" spans="1:4" ht="21" customHeight="1">
      <c r="A14" s="17" t="s">
        <v>595</v>
      </c>
      <c r="B14" s="38" t="s">
        <v>912</v>
      </c>
      <c r="C14" s="18" t="s">
        <v>30</v>
      </c>
      <c r="D14" s="39">
        <v>63</v>
      </c>
    </row>
    <row r="15" spans="1:4" s="16" customFormat="1" ht="21" customHeight="1">
      <c r="A15" s="33" t="s">
        <v>346</v>
      </c>
      <c r="B15" s="33" t="s">
        <v>331</v>
      </c>
      <c r="C15" s="35"/>
      <c r="D15" s="36"/>
    </row>
    <row r="16" spans="1:4" s="16" customFormat="1" ht="21" customHeight="1">
      <c r="A16" s="33" t="s">
        <v>347</v>
      </c>
      <c r="B16" s="33" t="s">
        <v>1599</v>
      </c>
      <c r="C16" s="35"/>
      <c r="D16" s="36"/>
    </row>
    <row r="17" spans="1:4" ht="33" customHeight="1">
      <c r="A17" s="17" t="s">
        <v>348</v>
      </c>
      <c r="B17" s="38" t="s">
        <v>914</v>
      </c>
      <c r="C17" s="18" t="s">
        <v>28</v>
      </c>
      <c r="D17" s="39">
        <v>5.8</v>
      </c>
    </row>
    <row r="18" spans="1:4" s="16" customFormat="1" ht="21" customHeight="1">
      <c r="A18" s="33" t="s">
        <v>349</v>
      </c>
      <c r="B18" s="33" t="s">
        <v>1600</v>
      </c>
      <c r="C18" s="35"/>
      <c r="D18" s="36"/>
    </row>
    <row r="19" spans="1:4" ht="21" customHeight="1">
      <c r="A19" s="17" t="s">
        <v>350</v>
      </c>
      <c r="B19" s="38" t="s">
        <v>926</v>
      </c>
      <c r="C19" s="18" t="s">
        <v>24</v>
      </c>
      <c r="D19" s="39">
        <v>375</v>
      </c>
    </row>
    <row r="20" spans="1:4" s="16" customFormat="1" ht="21" customHeight="1">
      <c r="A20" s="33" t="s">
        <v>351</v>
      </c>
      <c r="B20" s="33" t="s">
        <v>586</v>
      </c>
      <c r="C20" s="35"/>
      <c r="D20" s="36"/>
    </row>
    <row r="21" spans="1:4" ht="33" customHeight="1">
      <c r="A21" s="17" t="s">
        <v>352</v>
      </c>
      <c r="B21" s="38" t="s">
        <v>935</v>
      </c>
      <c r="C21" s="18" t="s">
        <v>24</v>
      </c>
      <c r="D21" s="39">
        <v>319.91050000000001</v>
      </c>
    </row>
    <row r="22" spans="1:4" ht="21" customHeight="1">
      <c r="A22" s="17" t="s">
        <v>353</v>
      </c>
      <c r="B22" s="38" t="s">
        <v>937</v>
      </c>
      <c r="C22" s="18" t="s">
        <v>24</v>
      </c>
      <c r="D22" s="39">
        <v>12.92</v>
      </c>
    </row>
    <row r="23" spans="1:4" s="16" customFormat="1" ht="21" customHeight="1">
      <c r="A23" s="33" t="s">
        <v>354</v>
      </c>
      <c r="B23" s="33" t="s">
        <v>9</v>
      </c>
      <c r="C23" s="35"/>
      <c r="D23" s="36"/>
    </row>
    <row r="24" spans="1:4" s="16" customFormat="1" ht="21" customHeight="1">
      <c r="A24" s="33" t="s">
        <v>355</v>
      </c>
      <c r="B24" s="33" t="s">
        <v>601</v>
      </c>
      <c r="C24" s="35"/>
      <c r="D24" s="36"/>
    </row>
    <row r="25" spans="1:4" ht="21" customHeight="1">
      <c r="A25" s="17" t="s">
        <v>356</v>
      </c>
      <c r="B25" s="38" t="s">
        <v>943</v>
      </c>
      <c r="C25" s="18" t="s">
        <v>31</v>
      </c>
      <c r="D25" s="39">
        <v>7</v>
      </c>
    </row>
    <row r="26" spans="1:4" ht="33" customHeight="1">
      <c r="A26" s="17" t="s">
        <v>357</v>
      </c>
      <c r="B26" s="38" t="s">
        <v>602</v>
      </c>
      <c r="C26" s="18" t="s">
        <v>31</v>
      </c>
      <c r="D26" s="39">
        <v>7</v>
      </c>
    </row>
    <row r="27" spans="1:4" ht="21" customHeight="1">
      <c r="A27" s="17" t="s">
        <v>358</v>
      </c>
      <c r="B27" s="38" t="s">
        <v>1601</v>
      </c>
      <c r="C27" s="18" t="s">
        <v>31</v>
      </c>
      <c r="D27" s="39">
        <v>2</v>
      </c>
    </row>
    <row r="28" spans="1:4" ht="33" customHeight="1">
      <c r="A28" s="17" t="s">
        <v>944</v>
      </c>
      <c r="B28" s="38" t="s">
        <v>946</v>
      </c>
      <c r="C28" s="18" t="s">
        <v>31</v>
      </c>
      <c r="D28" s="39">
        <v>1</v>
      </c>
    </row>
    <row r="29" spans="1:4" ht="33" customHeight="1">
      <c r="A29" s="17" t="s">
        <v>1602</v>
      </c>
      <c r="B29" s="38" t="s">
        <v>1603</v>
      </c>
      <c r="C29" s="18" t="s">
        <v>31</v>
      </c>
      <c r="D29" s="39">
        <v>3</v>
      </c>
    </row>
    <row r="30" spans="1:4" ht="21" customHeight="1">
      <c r="A30" s="17" t="s">
        <v>949</v>
      </c>
      <c r="B30" s="38" t="s">
        <v>950</v>
      </c>
      <c r="C30" s="18" t="s">
        <v>24</v>
      </c>
      <c r="D30" s="39">
        <v>2.88</v>
      </c>
    </row>
    <row r="31" spans="1:4" ht="21" customHeight="1">
      <c r="A31" s="17" t="s">
        <v>1604</v>
      </c>
      <c r="B31" s="38" t="s">
        <v>1605</v>
      </c>
      <c r="C31" s="18" t="s">
        <v>24</v>
      </c>
      <c r="D31" s="39">
        <v>2.56</v>
      </c>
    </row>
    <row r="32" spans="1:4" s="16" customFormat="1" ht="21" customHeight="1">
      <c r="A32" s="33" t="s">
        <v>360</v>
      </c>
      <c r="B32" s="33" t="s">
        <v>603</v>
      </c>
      <c r="C32" s="35"/>
      <c r="D32" s="36"/>
    </row>
    <row r="33" spans="1:4" ht="21" customHeight="1">
      <c r="A33" s="17" t="s">
        <v>362</v>
      </c>
      <c r="B33" s="38" t="s">
        <v>957</v>
      </c>
      <c r="C33" s="18" t="s">
        <v>31</v>
      </c>
      <c r="D33" s="39">
        <v>2</v>
      </c>
    </row>
    <row r="34" spans="1:4" ht="21" customHeight="1">
      <c r="A34" s="17" t="s">
        <v>364</v>
      </c>
      <c r="B34" s="38" t="s">
        <v>959</v>
      </c>
      <c r="C34" s="18" t="s">
        <v>31</v>
      </c>
      <c r="D34" s="39">
        <v>5</v>
      </c>
    </row>
    <row r="35" spans="1:4" ht="21" customHeight="1">
      <c r="A35" s="17" t="s">
        <v>962</v>
      </c>
      <c r="B35" s="38" t="s">
        <v>963</v>
      </c>
      <c r="C35" s="18" t="s">
        <v>24</v>
      </c>
      <c r="D35" s="39">
        <v>2.88</v>
      </c>
    </row>
    <row r="36" spans="1:4" s="16" customFormat="1" ht="21" customHeight="1">
      <c r="A36" s="33" t="s">
        <v>606</v>
      </c>
      <c r="B36" s="33" t="s">
        <v>1606</v>
      </c>
      <c r="C36" s="35"/>
      <c r="D36" s="36"/>
    </row>
    <row r="37" spans="1:4" ht="33" customHeight="1">
      <c r="A37" s="17" t="s">
        <v>607</v>
      </c>
      <c r="B37" s="38" t="s">
        <v>1607</v>
      </c>
      <c r="C37" s="18" t="s">
        <v>24</v>
      </c>
      <c r="D37" s="39">
        <v>1.68</v>
      </c>
    </row>
    <row r="38" spans="1:4" s="16" customFormat="1" ht="21" customHeight="1">
      <c r="A38" s="33" t="s">
        <v>609</v>
      </c>
      <c r="B38" s="33" t="s">
        <v>361</v>
      </c>
      <c r="C38" s="35"/>
      <c r="D38" s="36"/>
    </row>
    <row r="39" spans="1:4" ht="33" customHeight="1">
      <c r="A39" s="17" t="s">
        <v>610</v>
      </c>
      <c r="B39" s="38" t="s">
        <v>967</v>
      </c>
      <c r="C39" s="18" t="s">
        <v>24</v>
      </c>
      <c r="D39" s="39">
        <v>0.24</v>
      </c>
    </row>
    <row r="40" spans="1:4" ht="33" customHeight="1">
      <c r="A40" s="17" t="s">
        <v>1608</v>
      </c>
      <c r="B40" s="38" t="s">
        <v>1609</v>
      </c>
      <c r="C40" s="18" t="s">
        <v>24</v>
      </c>
      <c r="D40" s="39">
        <v>1.08</v>
      </c>
    </row>
    <row r="41" spans="1:4" ht="33" customHeight="1">
      <c r="A41" s="17" t="s">
        <v>1610</v>
      </c>
      <c r="B41" s="38" t="s">
        <v>1611</v>
      </c>
      <c r="C41" s="18" t="s">
        <v>24</v>
      </c>
      <c r="D41" s="39">
        <v>3.2</v>
      </c>
    </row>
    <row r="42" spans="1:4" ht="33" customHeight="1">
      <c r="A42" s="17" t="s">
        <v>969</v>
      </c>
      <c r="B42" s="38" t="s">
        <v>970</v>
      </c>
      <c r="C42" s="18" t="s">
        <v>24</v>
      </c>
      <c r="D42" s="39">
        <v>0.6</v>
      </c>
    </row>
    <row r="43" spans="1:4" ht="33" customHeight="1">
      <c r="A43" s="17" t="s">
        <v>1612</v>
      </c>
      <c r="B43" s="38" t="s">
        <v>1613</v>
      </c>
      <c r="C43" s="18" t="s">
        <v>24</v>
      </c>
      <c r="D43" s="39">
        <v>6</v>
      </c>
    </row>
    <row r="44" spans="1:4" ht="33" customHeight="1">
      <c r="A44" s="17" t="s">
        <v>1614</v>
      </c>
      <c r="B44" s="38" t="s">
        <v>1615</v>
      </c>
      <c r="C44" s="18" t="s">
        <v>24</v>
      </c>
      <c r="D44" s="39">
        <v>3.3</v>
      </c>
    </row>
    <row r="45" spans="1:4" ht="33" customHeight="1">
      <c r="A45" s="17" t="s">
        <v>1616</v>
      </c>
      <c r="B45" s="38" t="s">
        <v>1617</v>
      </c>
      <c r="C45" s="18" t="s">
        <v>24</v>
      </c>
      <c r="D45" s="39">
        <v>8.8000000000000007</v>
      </c>
    </row>
    <row r="46" spans="1:4" ht="33" customHeight="1">
      <c r="A46" s="17" t="s">
        <v>1618</v>
      </c>
      <c r="B46" s="38" t="s">
        <v>1619</v>
      </c>
      <c r="C46" s="18" t="s">
        <v>24</v>
      </c>
      <c r="D46" s="39">
        <v>67.760000000000005</v>
      </c>
    </row>
    <row r="47" spans="1:4" ht="21" customHeight="1">
      <c r="A47" s="17" t="s">
        <v>1620</v>
      </c>
      <c r="B47" s="38" t="s">
        <v>1621</v>
      </c>
      <c r="C47" s="18" t="s">
        <v>24</v>
      </c>
      <c r="D47" s="39">
        <v>6.48</v>
      </c>
    </row>
    <row r="48" spans="1:4" ht="21" customHeight="1">
      <c r="A48" s="17" t="s">
        <v>972</v>
      </c>
      <c r="B48" s="38" t="s">
        <v>974</v>
      </c>
      <c r="C48" s="18" t="s">
        <v>24</v>
      </c>
      <c r="D48" s="39">
        <v>1.98</v>
      </c>
    </row>
    <row r="49" spans="1:4" ht="21" customHeight="1">
      <c r="A49" s="17" t="s">
        <v>977</v>
      </c>
      <c r="B49" s="38" t="s">
        <v>979</v>
      </c>
      <c r="C49" s="18" t="s">
        <v>24</v>
      </c>
      <c r="D49" s="39">
        <v>4.2</v>
      </c>
    </row>
    <row r="50" spans="1:4" s="16" customFormat="1" ht="21" customHeight="1">
      <c r="A50" s="33" t="s">
        <v>611</v>
      </c>
      <c r="B50" s="33" t="s">
        <v>612</v>
      </c>
      <c r="C50" s="35"/>
      <c r="D50" s="36"/>
    </row>
    <row r="51" spans="1:4" ht="21" customHeight="1">
      <c r="A51" s="17" t="s">
        <v>613</v>
      </c>
      <c r="B51" s="38" t="s">
        <v>988</v>
      </c>
      <c r="C51" s="18" t="s">
        <v>24</v>
      </c>
      <c r="D51" s="39">
        <v>1.98</v>
      </c>
    </row>
    <row r="52" spans="1:4" ht="21" customHeight="1">
      <c r="A52" s="17" t="s">
        <v>993</v>
      </c>
      <c r="B52" s="38" t="s">
        <v>994</v>
      </c>
      <c r="C52" s="18" t="s">
        <v>24</v>
      </c>
      <c r="D52" s="39">
        <v>4.4000000000000004</v>
      </c>
    </row>
    <row r="53" spans="1:4" s="16" customFormat="1" ht="21" customHeight="1">
      <c r="A53" s="33" t="s">
        <v>365</v>
      </c>
      <c r="B53" s="33" t="s">
        <v>332</v>
      </c>
      <c r="C53" s="35"/>
      <c r="D53" s="36"/>
    </row>
    <row r="54" spans="1:4" ht="21" customHeight="1">
      <c r="A54" s="17" t="s">
        <v>366</v>
      </c>
      <c r="B54" s="38" t="s">
        <v>996</v>
      </c>
      <c r="C54" s="18" t="s">
        <v>31</v>
      </c>
      <c r="D54" s="39">
        <v>23</v>
      </c>
    </row>
    <row r="55" spans="1:4" ht="21" customHeight="1">
      <c r="A55" s="17" t="s">
        <v>367</v>
      </c>
      <c r="B55" s="38" t="s">
        <v>1011</v>
      </c>
      <c r="C55" s="18" t="s">
        <v>31</v>
      </c>
      <c r="D55" s="39">
        <v>10</v>
      </c>
    </row>
    <row r="56" spans="1:4" ht="21" customHeight="1">
      <c r="A56" s="17" t="s">
        <v>369</v>
      </c>
      <c r="B56" s="38" t="s">
        <v>1015</v>
      </c>
      <c r="C56" s="18" t="s">
        <v>31</v>
      </c>
      <c r="D56" s="39">
        <v>6</v>
      </c>
    </row>
    <row r="57" spans="1:4" ht="21" customHeight="1">
      <c r="A57" s="17" t="s">
        <v>370</v>
      </c>
      <c r="B57" s="38" t="s">
        <v>1017</v>
      </c>
      <c r="C57" s="18" t="s">
        <v>31</v>
      </c>
      <c r="D57" s="39">
        <v>6</v>
      </c>
    </row>
    <row r="58" spans="1:4" ht="21" customHeight="1">
      <c r="A58" s="17" t="s">
        <v>371</v>
      </c>
      <c r="B58" s="38" t="s">
        <v>1029</v>
      </c>
      <c r="C58" s="18" t="s">
        <v>24</v>
      </c>
      <c r="D58" s="39">
        <v>1189.68</v>
      </c>
    </row>
    <row r="59" spans="1:4" ht="21" customHeight="1">
      <c r="A59" s="17" t="s">
        <v>372</v>
      </c>
      <c r="B59" s="38" t="s">
        <v>1031</v>
      </c>
      <c r="C59" s="18" t="s">
        <v>24</v>
      </c>
      <c r="D59" s="39">
        <v>1714.31</v>
      </c>
    </row>
    <row r="60" spans="1:4" ht="21" customHeight="1">
      <c r="A60" s="17" t="s">
        <v>1034</v>
      </c>
      <c r="B60" s="38" t="s">
        <v>1036</v>
      </c>
      <c r="C60" s="18" t="s">
        <v>24</v>
      </c>
      <c r="D60" s="39">
        <v>1189.68</v>
      </c>
    </row>
    <row r="61" spans="1:4" ht="21" customHeight="1">
      <c r="A61" s="17" t="s">
        <v>1037</v>
      </c>
      <c r="B61" s="38" t="s">
        <v>1038</v>
      </c>
      <c r="C61" s="18" t="s">
        <v>30</v>
      </c>
      <c r="D61" s="39">
        <v>213.8</v>
      </c>
    </row>
    <row r="62" spans="1:4" s="16" customFormat="1" ht="21" customHeight="1">
      <c r="A62" s="33" t="s">
        <v>373</v>
      </c>
      <c r="B62" s="33" t="s">
        <v>333</v>
      </c>
      <c r="C62" s="35"/>
      <c r="D62" s="36"/>
    </row>
    <row r="63" spans="1:4" ht="21" customHeight="1">
      <c r="A63" s="17" t="s">
        <v>374</v>
      </c>
      <c r="B63" s="38" t="s">
        <v>1039</v>
      </c>
      <c r="C63" s="18" t="s">
        <v>24</v>
      </c>
      <c r="D63" s="39">
        <v>463.48</v>
      </c>
    </row>
    <row r="64" spans="1:4" s="16" customFormat="1" ht="21" customHeight="1">
      <c r="A64" s="33" t="s">
        <v>376</v>
      </c>
      <c r="B64" s="33" t="s">
        <v>887</v>
      </c>
      <c r="C64" s="35"/>
      <c r="D64" s="36"/>
    </row>
    <row r="65" spans="1:4" ht="21" customHeight="1">
      <c r="A65" s="17" t="s">
        <v>377</v>
      </c>
      <c r="B65" s="38" t="s">
        <v>1040</v>
      </c>
      <c r="C65" s="18" t="s">
        <v>24</v>
      </c>
      <c r="D65" s="39">
        <v>1969.41</v>
      </c>
    </row>
    <row r="66" spans="1:4" ht="21" customHeight="1">
      <c r="A66" s="17" t="s">
        <v>378</v>
      </c>
      <c r="B66" s="38" t="s">
        <v>1041</v>
      </c>
      <c r="C66" s="18" t="s">
        <v>24</v>
      </c>
      <c r="D66" s="39">
        <v>579.57000000000005</v>
      </c>
    </row>
    <row r="67" spans="1:4" ht="21" customHeight="1">
      <c r="A67" s="17" t="s">
        <v>379</v>
      </c>
      <c r="B67" s="38" t="s">
        <v>1042</v>
      </c>
      <c r="C67" s="18" t="s">
        <v>24</v>
      </c>
      <c r="D67" s="39">
        <v>1969.41</v>
      </c>
    </row>
    <row r="68" spans="1:4" ht="21" customHeight="1">
      <c r="A68" s="17" t="s">
        <v>381</v>
      </c>
      <c r="B68" s="38" t="s">
        <v>1043</v>
      </c>
      <c r="C68" s="18" t="s">
        <v>24</v>
      </c>
      <c r="D68" s="39">
        <v>1307.77</v>
      </c>
    </row>
    <row r="69" spans="1:4" ht="21" customHeight="1">
      <c r="A69" s="17" t="s">
        <v>382</v>
      </c>
      <c r="B69" s="38" t="s">
        <v>1622</v>
      </c>
      <c r="C69" s="18" t="s">
        <v>24</v>
      </c>
      <c r="D69" s="39">
        <v>579.57000000000005</v>
      </c>
    </row>
    <row r="70" spans="1:4" ht="33" customHeight="1">
      <c r="A70" s="17" t="s">
        <v>383</v>
      </c>
      <c r="B70" s="38" t="s">
        <v>1044</v>
      </c>
      <c r="C70" s="18" t="s">
        <v>24</v>
      </c>
      <c r="D70" s="39">
        <v>439.53</v>
      </c>
    </row>
    <row r="71" spans="1:4" ht="33" customHeight="1">
      <c r="A71" s="17" t="s">
        <v>384</v>
      </c>
      <c r="B71" s="38" t="s">
        <v>1045</v>
      </c>
      <c r="C71" s="18" t="s">
        <v>24</v>
      </c>
      <c r="D71" s="39">
        <v>222.12</v>
      </c>
    </row>
    <row r="72" spans="1:4" ht="21" customHeight="1">
      <c r="A72" s="17" t="s">
        <v>385</v>
      </c>
      <c r="B72" s="38" t="s">
        <v>1047</v>
      </c>
      <c r="C72" s="18" t="s">
        <v>30</v>
      </c>
      <c r="D72" s="39">
        <v>257.14999999999998</v>
      </c>
    </row>
    <row r="73" spans="1:4" s="16" customFormat="1" ht="21" customHeight="1">
      <c r="A73" s="33" t="s">
        <v>386</v>
      </c>
      <c r="B73" s="33" t="s">
        <v>587</v>
      </c>
      <c r="C73" s="35"/>
      <c r="D73" s="36"/>
    </row>
    <row r="74" spans="1:4" s="16" customFormat="1" ht="21" customHeight="1">
      <c r="A74" s="33" t="s">
        <v>387</v>
      </c>
      <c r="B74" s="33" t="s">
        <v>388</v>
      </c>
      <c r="C74" s="35"/>
      <c r="D74" s="36"/>
    </row>
    <row r="75" spans="1:4" ht="21" customHeight="1">
      <c r="A75" s="17" t="s">
        <v>389</v>
      </c>
      <c r="B75" s="38" t="s">
        <v>1050</v>
      </c>
      <c r="C75" s="18" t="s">
        <v>28</v>
      </c>
      <c r="D75" s="39">
        <v>250</v>
      </c>
    </row>
    <row r="76" spans="1:4" ht="21" customHeight="1">
      <c r="A76" s="17" t="s">
        <v>391</v>
      </c>
      <c r="B76" s="38" t="s">
        <v>621</v>
      </c>
      <c r="C76" s="18" t="s">
        <v>24</v>
      </c>
      <c r="D76" s="39">
        <v>814.48</v>
      </c>
    </row>
    <row r="77" spans="1:4" ht="21" customHeight="1">
      <c r="A77" s="17" t="s">
        <v>392</v>
      </c>
      <c r="B77" s="38" t="s">
        <v>1051</v>
      </c>
      <c r="C77" s="18" t="s">
        <v>24</v>
      </c>
      <c r="D77" s="39">
        <v>814.48</v>
      </c>
    </row>
    <row r="78" spans="1:4" ht="33" customHeight="1">
      <c r="A78" s="17" t="s">
        <v>393</v>
      </c>
      <c r="B78" s="38" t="s">
        <v>1052</v>
      </c>
      <c r="C78" s="18" t="s">
        <v>24</v>
      </c>
      <c r="D78" s="39">
        <v>65.28</v>
      </c>
    </row>
    <row r="79" spans="1:4" ht="33" customHeight="1">
      <c r="A79" s="17" t="s">
        <v>394</v>
      </c>
      <c r="B79" s="38" t="s">
        <v>1623</v>
      </c>
      <c r="C79" s="18" t="s">
        <v>24</v>
      </c>
      <c r="D79" s="39">
        <v>749.2</v>
      </c>
    </row>
    <row r="80" spans="1:4" ht="21" customHeight="1">
      <c r="A80" s="17" t="s">
        <v>395</v>
      </c>
      <c r="B80" s="38" t="s">
        <v>1054</v>
      </c>
      <c r="C80" s="18" t="s">
        <v>30</v>
      </c>
      <c r="D80" s="39">
        <v>40.950000000000003</v>
      </c>
    </row>
    <row r="81" spans="1:4" ht="21" customHeight="1">
      <c r="A81" s="17" t="s">
        <v>1624</v>
      </c>
      <c r="B81" s="38" t="s">
        <v>1625</v>
      </c>
      <c r="C81" s="18" t="s">
        <v>30</v>
      </c>
      <c r="D81" s="39">
        <v>5.4</v>
      </c>
    </row>
    <row r="82" spans="1:4" ht="21" customHeight="1">
      <c r="A82" s="17" t="s">
        <v>1057</v>
      </c>
      <c r="B82" s="38" t="s">
        <v>624</v>
      </c>
      <c r="C82" s="18" t="s">
        <v>30</v>
      </c>
      <c r="D82" s="39">
        <v>18.5</v>
      </c>
    </row>
    <row r="83" spans="1:4" s="16" customFormat="1" ht="21" customHeight="1">
      <c r="A83" s="33" t="s">
        <v>396</v>
      </c>
      <c r="B83" s="33" t="s">
        <v>588</v>
      </c>
      <c r="C83" s="35"/>
      <c r="D83" s="36"/>
    </row>
    <row r="84" spans="1:4" ht="21" customHeight="1">
      <c r="A84" s="17" t="s">
        <v>397</v>
      </c>
      <c r="B84" s="38" t="s">
        <v>626</v>
      </c>
      <c r="C84" s="18" t="s">
        <v>24</v>
      </c>
      <c r="D84" s="39">
        <v>432.55</v>
      </c>
    </row>
    <row r="85" spans="1:4" ht="21" customHeight="1">
      <c r="A85" s="17" t="s">
        <v>398</v>
      </c>
      <c r="B85" s="38" t="s">
        <v>1626</v>
      </c>
      <c r="C85" s="18" t="s">
        <v>24</v>
      </c>
      <c r="D85" s="39">
        <v>579.57000000000005</v>
      </c>
    </row>
    <row r="86" spans="1:4" ht="21" customHeight="1">
      <c r="A86" s="17" t="s">
        <v>399</v>
      </c>
      <c r="B86" s="38" t="s">
        <v>1058</v>
      </c>
      <c r="C86" s="18" t="s">
        <v>24</v>
      </c>
      <c r="D86" s="39">
        <v>1307.77</v>
      </c>
    </row>
    <row r="87" spans="1:4" ht="21" customHeight="1">
      <c r="A87" s="17" t="s">
        <v>400</v>
      </c>
      <c r="B87" s="38" t="s">
        <v>1059</v>
      </c>
      <c r="C87" s="18" t="s">
        <v>24</v>
      </c>
      <c r="D87" s="39">
        <v>579.57000000000005</v>
      </c>
    </row>
    <row r="88" spans="1:4" ht="21" customHeight="1">
      <c r="A88" s="17" t="s">
        <v>401</v>
      </c>
      <c r="B88" s="38" t="s">
        <v>1060</v>
      </c>
      <c r="C88" s="18" t="s">
        <v>24</v>
      </c>
      <c r="D88" s="39">
        <v>25.72</v>
      </c>
    </row>
    <row r="89" spans="1:4" ht="21" customHeight="1">
      <c r="A89" s="17" t="s">
        <v>402</v>
      </c>
      <c r="B89" s="38" t="s">
        <v>1061</v>
      </c>
      <c r="C89" s="18" t="s">
        <v>24</v>
      </c>
      <c r="D89" s="39">
        <v>21.6</v>
      </c>
    </row>
    <row r="90" spans="1:4" ht="21" customHeight="1">
      <c r="A90" s="17" t="s">
        <v>403</v>
      </c>
      <c r="B90" s="38" t="s">
        <v>1627</v>
      </c>
      <c r="C90" s="18" t="s">
        <v>24</v>
      </c>
      <c r="D90" s="39">
        <v>62.56</v>
      </c>
    </row>
    <row r="91" spans="1:4" s="16" customFormat="1" ht="21" customHeight="1">
      <c r="A91" s="33" t="s">
        <v>405</v>
      </c>
      <c r="B91" s="33" t="s">
        <v>888</v>
      </c>
      <c r="C91" s="35"/>
      <c r="D91" s="36"/>
    </row>
    <row r="92" spans="1:4" ht="21" customHeight="1">
      <c r="A92" s="17" t="s">
        <v>406</v>
      </c>
      <c r="B92" s="38" t="s">
        <v>1063</v>
      </c>
      <c r="C92" s="18" t="s">
        <v>30</v>
      </c>
      <c r="D92" s="39">
        <v>23</v>
      </c>
    </row>
    <row r="93" spans="1:4" ht="21" customHeight="1">
      <c r="A93" s="17" t="s">
        <v>407</v>
      </c>
      <c r="B93" s="38" t="s">
        <v>1067</v>
      </c>
      <c r="C93" s="18" t="s">
        <v>30</v>
      </c>
      <c r="D93" s="39">
        <v>8</v>
      </c>
    </row>
    <row r="94" spans="1:4" ht="21" customHeight="1">
      <c r="A94" s="17" t="s">
        <v>1068</v>
      </c>
      <c r="B94" s="38" t="s">
        <v>1070</v>
      </c>
      <c r="C94" s="18" t="s">
        <v>30</v>
      </c>
      <c r="D94" s="39">
        <v>3</v>
      </c>
    </row>
    <row r="95" spans="1:4" ht="21" customHeight="1">
      <c r="A95" s="17" t="s">
        <v>1073</v>
      </c>
      <c r="B95" s="38" t="s">
        <v>1075</v>
      </c>
      <c r="C95" s="18" t="s">
        <v>30</v>
      </c>
      <c r="D95" s="39">
        <v>11</v>
      </c>
    </row>
    <row r="96" spans="1:4" ht="21" customHeight="1">
      <c r="A96" s="17" t="s">
        <v>1078</v>
      </c>
      <c r="B96" s="38" t="s">
        <v>1079</v>
      </c>
      <c r="C96" s="18" t="s">
        <v>30</v>
      </c>
      <c r="D96" s="39">
        <v>4</v>
      </c>
    </row>
    <row r="97" spans="1:4" ht="21" customHeight="1">
      <c r="A97" s="17" t="s">
        <v>1080</v>
      </c>
      <c r="B97" s="38" t="s">
        <v>1081</v>
      </c>
      <c r="C97" s="18" t="s">
        <v>30</v>
      </c>
      <c r="D97" s="39">
        <v>69</v>
      </c>
    </row>
    <row r="98" spans="1:4" ht="21" customHeight="1">
      <c r="A98" s="17" t="s">
        <v>1082</v>
      </c>
      <c r="B98" s="38" t="s">
        <v>1084</v>
      </c>
      <c r="C98" s="18" t="s">
        <v>31</v>
      </c>
      <c r="D98" s="39">
        <v>14</v>
      </c>
    </row>
    <row r="99" spans="1:4" ht="21" customHeight="1">
      <c r="A99" s="17" t="s">
        <v>1087</v>
      </c>
      <c r="B99" s="38" t="s">
        <v>1089</v>
      </c>
      <c r="C99" s="18" t="s">
        <v>31</v>
      </c>
      <c r="D99" s="39">
        <v>15</v>
      </c>
    </row>
    <row r="100" spans="1:4" ht="21" customHeight="1">
      <c r="A100" s="17" t="s">
        <v>1090</v>
      </c>
      <c r="B100" s="38" t="s">
        <v>1092</v>
      </c>
      <c r="C100" s="18" t="s">
        <v>31</v>
      </c>
      <c r="D100" s="39">
        <v>42</v>
      </c>
    </row>
    <row r="101" spans="1:4" ht="21" customHeight="1">
      <c r="A101" s="17" t="s">
        <v>1095</v>
      </c>
      <c r="B101" s="38" t="s">
        <v>1097</v>
      </c>
      <c r="C101" s="18" t="s">
        <v>31</v>
      </c>
      <c r="D101" s="39">
        <v>8</v>
      </c>
    </row>
    <row r="102" spans="1:4" ht="21" customHeight="1">
      <c r="A102" s="17" t="s">
        <v>1100</v>
      </c>
      <c r="B102" s="38" t="s">
        <v>1101</v>
      </c>
      <c r="C102" s="18" t="s">
        <v>31</v>
      </c>
      <c r="D102" s="39">
        <v>2</v>
      </c>
    </row>
    <row r="103" spans="1:4" ht="21" customHeight="1">
      <c r="A103" s="17" t="s">
        <v>1102</v>
      </c>
      <c r="B103" s="38" t="s">
        <v>1104</v>
      </c>
      <c r="C103" s="18" t="s">
        <v>31</v>
      </c>
      <c r="D103" s="39">
        <v>2</v>
      </c>
    </row>
    <row r="104" spans="1:4" ht="21" customHeight="1">
      <c r="A104" s="17" t="s">
        <v>1107</v>
      </c>
      <c r="B104" s="38" t="s">
        <v>1109</v>
      </c>
      <c r="C104" s="18" t="s">
        <v>31</v>
      </c>
      <c r="D104" s="39">
        <v>1</v>
      </c>
    </row>
    <row r="105" spans="1:4" ht="21" customHeight="1">
      <c r="A105" s="17" t="s">
        <v>1112</v>
      </c>
      <c r="B105" s="38" t="s">
        <v>1114</v>
      </c>
      <c r="C105" s="18" t="s">
        <v>31</v>
      </c>
      <c r="D105" s="39">
        <v>2</v>
      </c>
    </row>
    <row r="106" spans="1:4" ht="21" customHeight="1">
      <c r="A106" s="17" t="s">
        <v>1117</v>
      </c>
      <c r="B106" s="38" t="s">
        <v>1118</v>
      </c>
      <c r="C106" s="18" t="s">
        <v>31</v>
      </c>
      <c r="D106" s="39">
        <v>5</v>
      </c>
    </row>
    <row r="107" spans="1:4" ht="21" customHeight="1">
      <c r="A107" s="17" t="s">
        <v>1119</v>
      </c>
      <c r="B107" s="38" t="s">
        <v>1120</v>
      </c>
      <c r="C107" s="18" t="s">
        <v>31</v>
      </c>
      <c r="D107" s="39">
        <v>2</v>
      </c>
    </row>
    <row r="108" spans="1:4" ht="21" customHeight="1">
      <c r="A108" s="17" t="s">
        <v>1121</v>
      </c>
      <c r="B108" s="38" t="s">
        <v>1123</v>
      </c>
      <c r="C108" s="18" t="s">
        <v>31</v>
      </c>
      <c r="D108" s="39">
        <v>6</v>
      </c>
    </row>
    <row r="109" spans="1:4" ht="21" customHeight="1">
      <c r="A109" s="17" t="s">
        <v>1126</v>
      </c>
      <c r="B109" s="38" t="s">
        <v>1128</v>
      </c>
      <c r="C109" s="18" t="s">
        <v>31</v>
      </c>
      <c r="D109" s="39">
        <v>4</v>
      </c>
    </row>
    <row r="110" spans="1:4" ht="21" customHeight="1">
      <c r="A110" s="17" t="s">
        <v>1129</v>
      </c>
      <c r="B110" s="38" t="s">
        <v>1131</v>
      </c>
      <c r="C110" s="18" t="s">
        <v>31</v>
      </c>
      <c r="D110" s="39">
        <v>1</v>
      </c>
    </row>
    <row r="111" spans="1:4" ht="21" customHeight="1">
      <c r="A111" s="17" t="s">
        <v>1134</v>
      </c>
      <c r="B111" s="38" t="s">
        <v>1135</v>
      </c>
      <c r="C111" s="18" t="s">
        <v>31</v>
      </c>
      <c r="D111" s="39">
        <v>8</v>
      </c>
    </row>
    <row r="112" spans="1:4" ht="21" customHeight="1">
      <c r="A112" s="17" t="s">
        <v>1136</v>
      </c>
      <c r="B112" s="38" t="s">
        <v>1138</v>
      </c>
      <c r="C112" s="18" t="s">
        <v>31</v>
      </c>
      <c r="D112" s="39">
        <v>4</v>
      </c>
    </row>
    <row r="113" spans="1:4" ht="21" customHeight="1">
      <c r="A113" s="17" t="s">
        <v>1141</v>
      </c>
      <c r="B113" s="38" t="s">
        <v>1143</v>
      </c>
      <c r="C113" s="18" t="s">
        <v>31</v>
      </c>
      <c r="D113" s="39">
        <v>2</v>
      </c>
    </row>
    <row r="114" spans="1:4" ht="21" customHeight="1">
      <c r="A114" s="17" t="s">
        <v>1146</v>
      </c>
      <c r="B114" s="38" t="s">
        <v>1148</v>
      </c>
      <c r="C114" s="18" t="s">
        <v>31</v>
      </c>
      <c r="D114" s="39">
        <v>1</v>
      </c>
    </row>
    <row r="115" spans="1:4" ht="21" customHeight="1">
      <c r="A115" s="17" t="s">
        <v>1151</v>
      </c>
      <c r="B115" s="38" t="s">
        <v>1153</v>
      </c>
      <c r="C115" s="18" t="s">
        <v>31</v>
      </c>
      <c r="D115" s="39">
        <v>1</v>
      </c>
    </row>
    <row r="116" spans="1:4" ht="21" customHeight="1">
      <c r="A116" s="17" t="s">
        <v>1156</v>
      </c>
      <c r="B116" s="38" t="s">
        <v>1158</v>
      </c>
      <c r="C116" s="18" t="s">
        <v>31</v>
      </c>
      <c r="D116" s="39">
        <v>2</v>
      </c>
    </row>
    <row r="117" spans="1:4" ht="21" customHeight="1">
      <c r="A117" s="17" t="s">
        <v>1161</v>
      </c>
      <c r="B117" s="38" t="s">
        <v>1162</v>
      </c>
      <c r="C117" s="18" t="s">
        <v>31</v>
      </c>
      <c r="D117" s="39">
        <v>1</v>
      </c>
    </row>
    <row r="118" spans="1:4" ht="21" customHeight="1">
      <c r="A118" s="17" t="s">
        <v>1163</v>
      </c>
      <c r="B118" s="38" t="s">
        <v>1165</v>
      </c>
      <c r="C118" s="18" t="s">
        <v>31</v>
      </c>
      <c r="D118" s="39">
        <v>1</v>
      </c>
    </row>
    <row r="119" spans="1:4" s="16" customFormat="1" ht="21" customHeight="1">
      <c r="A119" s="33" t="s">
        <v>1628</v>
      </c>
      <c r="B119" s="33" t="s">
        <v>889</v>
      </c>
      <c r="C119" s="35"/>
      <c r="D119" s="36"/>
    </row>
    <row r="120" spans="1:4" ht="21" customHeight="1">
      <c r="A120" s="17" t="s">
        <v>410</v>
      </c>
      <c r="B120" s="38" t="s">
        <v>1172</v>
      </c>
      <c r="C120" s="18" t="s">
        <v>30</v>
      </c>
      <c r="D120" s="39">
        <v>28</v>
      </c>
    </row>
    <row r="121" spans="1:4" ht="21" customHeight="1">
      <c r="A121" s="17" t="s">
        <v>411</v>
      </c>
      <c r="B121" s="38" t="s">
        <v>1173</v>
      </c>
      <c r="C121" s="18" t="s">
        <v>30</v>
      </c>
      <c r="D121" s="39">
        <v>25</v>
      </c>
    </row>
    <row r="122" spans="1:4" ht="21" customHeight="1">
      <c r="A122" s="17" t="s">
        <v>1174</v>
      </c>
      <c r="B122" s="38" t="s">
        <v>1176</v>
      </c>
      <c r="C122" s="18" t="s">
        <v>30</v>
      </c>
      <c r="D122" s="39">
        <v>77</v>
      </c>
    </row>
    <row r="123" spans="1:4" ht="21" customHeight="1">
      <c r="A123" s="17" t="s">
        <v>1177</v>
      </c>
      <c r="B123" s="38" t="s">
        <v>1179</v>
      </c>
      <c r="C123" s="18" t="s">
        <v>30</v>
      </c>
      <c r="D123" s="39">
        <v>2</v>
      </c>
    </row>
    <row r="124" spans="1:4" ht="21" customHeight="1">
      <c r="A124" s="17" t="s">
        <v>1182</v>
      </c>
      <c r="B124" s="38" t="s">
        <v>1183</v>
      </c>
      <c r="C124" s="18" t="s">
        <v>31</v>
      </c>
      <c r="D124" s="39">
        <v>4</v>
      </c>
    </row>
    <row r="125" spans="1:4" ht="21" customHeight="1">
      <c r="A125" s="17" t="s">
        <v>1184</v>
      </c>
      <c r="B125" s="38" t="s">
        <v>1185</v>
      </c>
      <c r="C125" s="18" t="s">
        <v>31</v>
      </c>
      <c r="D125" s="39">
        <v>20</v>
      </c>
    </row>
    <row r="126" spans="1:4" ht="21" customHeight="1">
      <c r="A126" s="17" t="s">
        <v>1186</v>
      </c>
      <c r="B126" s="38" t="s">
        <v>1188</v>
      </c>
      <c r="C126" s="18" t="s">
        <v>31</v>
      </c>
      <c r="D126" s="39">
        <v>8</v>
      </c>
    </row>
    <row r="127" spans="1:4" ht="21" customHeight="1">
      <c r="A127" s="17" t="s">
        <v>1189</v>
      </c>
      <c r="B127" s="38" t="s">
        <v>1191</v>
      </c>
      <c r="C127" s="18" t="s">
        <v>31</v>
      </c>
      <c r="D127" s="39">
        <v>9</v>
      </c>
    </row>
    <row r="128" spans="1:4" ht="21" customHeight="1">
      <c r="A128" s="17" t="s">
        <v>1194</v>
      </c>
      <c r="B128" s="38" t="s">
        <v>1196</v>
      </c>
      <c r="C128" s="18" t="s">
        <v>31</v>
      </c>
      <c r="D128" s="39">
        <v>5</v>
      </c>
    </row>
    <row r="129" spans="1:4" ht="21" customHeight="1">
      <c r="A129" s="17" t="s">
        <v>1629</v>
      </c>
      <c r="B129" s="38" t="s">
        <v>1630</v>
      </c>
      <c r="C129" s="18" t="s">
        <v>31</v>
      </c>
      <c r="D129" s="39">
        <v>3</v>
      </c>
    </row>
    <row r="130" spans="1:4" ht="21" customHeight="1">
      <c r="A130" s="17" t="s">
        <v>1197</v>
      </c>
      <c r="B130" s="38" t="s">
        <v>1199</v>
      </c>
      <c r="C130" s="18" t="s">
        <v>31</v>
      </c>
      <c r="D130" s="39">
        <v>4</v>
      </c>
    </row>
    <row r="131" spans="1:4" ht="21" customHeight="1">
      <c r="A131" s="17" t="s">
        <v>1202</v>
      </c>
      <c r="B131" s="38" t="s">
        <v>1203</v>
      </c>
      <c r="C131" s="18" t="s">
        <v>31</v>
      </c>
      <c r="D131" s="39">
        <v>4</v>
      </c>
    </row>
    <row r="132" spans="1:4" ht="21" customHeight="1">
      <c r="A132" s="17" t="s">
        <v>1206</v>
      </c>
      <c r="B132" s="38" t="s">
        <v>1207</v>
      </c>
      <c r="C132" s="18" t="s">
        <v>31</v>
      </c>
      <c r="D132" s="39">
        <v>10</v>
      </c>
    </row>
    <row r="133" spans="1:4" ht="21" customHeight="1">
      <c r="A133" s="17" t="s">
        <v>1208</v>
      </c>
      <c r="B133" s="38" t="s">
        <v>1210</v>
      </c>
      <c r="C133" s="18" t="s">
        <v>31</v>
      </c>
      <c r="D133" s="39">
        <v>1</v>
      </c>
    </row>
    <row r="134" spans="1:4" ht="21" customHeight="1">
      <c r="A134" s="17" t="s">
        <v>1213</v>
      </c>
      <c r="B134" s="38" t="s">
        <v>1215</v>
      </c>
      <c r="C134" s="18" t="s">
        <v>31</v>
      </c>
      <c r="D134" s="39">
        <v>4</v>
      </c>
    </row>
    <row r="135" spans="1:4" ht="21" customHeight="1">
      <c r="A135" s="17" t="s">
        <v>1240</v>
      </c>
      <c r="B135" s="38" t="s">
        <v>1242</v>
      </c>
      <c r="C135" s="18" t="s">
        <v>31</v>
      </c>
      <c r="D135" s="39">
        <v>1</v>
      </c>
    </row>
    <row r="136" spans="1:4" ht="21" customHeight="1">
      <c r="A136" s="17" t="s">
        <v>1251</v>
      </c>
      <c r="B136" s="38" t="s">
        <v>1253</v>
      </c>
      <c r="C136" s="18" t="s">
        <v>30</v>
      </c>
      <c r="D136" s="39">
        <v>8.42</v>
      </c>
    </row>
    <row r="137" spans="1:4" s="16" customFormat="1" ht="21" customHeight="1">
      <c r="A137" s="33" t="s">
        <v>412</v>
      </c>
      <c r="B137" s="33" t="s">
        <v>589</v>
      </c>
      <c r="C137" s="35"/>
      <c r="D137" s="36"/>
    </row>
    <row r="138" spans="1:4" ht="21" customHeight="1">
      <c r="A138" s="17" t="s">
        <v>413</v>
      </c>
      <c r="B138" s="38" t="s">
        <v>1257</v>
      </c>
      <c r="C138" s="18" t="s">
        <v>31</v>
      </c>
      <c r="D138" s="39">
        <v>5</v>
      </c>
    </row>
    <row r="139" spans="1:4" ht="21" customHeight="1">
      <c r="A139" s="17" t="s">
        <v>415</v>
      </c>
      <c r="B139" s="38" t="s">
        <v>1262</v>
      </c>
      <c r="C139" s="18" t="s">
        <v>31</v>
      </c>
      <c r="D139" s="39">
        <v>5</v>
      </c>
    </row>
    <row r="140" spans="1:4" ht="21" customHeight="1">
      <c r="A140" s="17" t="s">
        <v>416</v>
      </c>
      <c r="B140" s="38" t="s">
        <v>1264</v>
      </c>
      <c r="C140" s="18" t="s">
        <v>31</v>
      </c>
      <c r="D140" s="39">
        <v>3</v>
      </c>
    </row>
    <row r="141" spans="1:4" ht="21" customHeight="1">
      <c r="A141" s="17" t="s">
        <v>417</v>
      </c>
      <c r="B141" s="38" t="s">
        <v>1268</v>
      </c>
      <c r="C141" s="18" t="s">
        <v>31</v>
      </c>
      <c r="D141" s="39">
        <v>1</v>
      </c>
    </row>
    <row r="142" spans="1:4" ht="21" customHeight="1">
      <c r="A142" s="17" t="s">
        <v>418</v>
      </c>
      <c r="B142" s="38" t="s">
        <v>1272</v>
      </c>
      <c r="C142" s="18" t="s">
        <v>31</v>
      </c>
      <c r="D142" s="39">
        <v>5</v>
      </c>
    </row>
    <row r="143" spans="1:4" ht="21" customHeight="1">
      <c r="A143" s="17" t="s">
        <v>419</v>
      </c>
      <c r="B143" s="38" t="s">
        <v>641</v>
      </c>
      <c r="C143" s="18" t="s">
        <v>31</v>
      </c>
      <c r="D143" s="39">
        <v>6</v>
      </c>
    </row>
    <row r="144" spans="1:4" ht="21" customHeight="1">
      <c r="A144" s="17" t="s">
        <v>420</v>
      </c>
      <c r="B144" s="38" t="s">
        <v>643</v>
      </c>
      <c r="C144" s="18" t="s">
        <v>31</v>
      </c>
      <c r="D144" s="39">
        <v>11</v>
      </c>
    </row>
    <row r="145" spans="1:4" ht="21" customHeight="1">
      <c r="A145" s="17" t="s">
        <v>421</v>
      </c>
      <c r="B145" s="38" t="s">
        <v>642</v>
      </c>
      <c r="C145" s="18" t="s">
        <v>31</v>
      </c>
      <c r="D145" s="39">
        <v>8</v>
      </c>
    </row>
    <row r="146" spans="1:4" ht="21" customHeight="1">
      <c r="A146" s="17" t="s">
        <v>422</v>
      </c>
      <c r="B146" s="38" t="s">
        <v>646</v>
      </c>
      <c r="C146" s="18" t="s">
        <v>31</v>
      </c>
      <c r="D146" s="39">
        <v>3.2</v>
      </c>
    </row>
    <row r="147" spans="1:4" ht="21" customHeight="1">
      <c r="A147" s="17" t="s">
        <v>423</v>
      </c>
      <c r="B147" s="38" t="s">
        <v>1276</v>
      </c>
      <c r="C147" s="18" t="s">
        <v>31</v>
      </c>
      <c r="D147" s="39">
        <v>3.2</v>
      </c>
    </row>
    <row r="148" spans="1:4" ht="21" customHeight="1">
      <c r="A148" s="17" t="s">
        <v>424</v>
      </c>
      <c r="B148" s="38" t="s">
        <v>644</v>
      </c>
      <c r="C148" s="18" t="s">
        <v>31</v>
      </c>
      <c r="D148" s="39">
        <v>9</v>
      </c>
    </row>
    <row r="149" spans="1:4" ht="21" customHeight="1">
      <c r="A149" s="17" t="s">
        <v>425</v>
      </c>
      <c r="B149" s="38" t="s">
        <v>1280</v>
      </c>
      <c r="C149" s="18" t="s">
        <v>31</v>
      </c>
      <c r="D149" s="39">
        <v>1</v>
      </c>
    </row>
    <row r="150" spans="1:4" ht="21" customHeight="1">
      <c r="A150" s="17" t="s">
        <v>426</v>
      </c>
      <c r="B150" s="38" t="s">
        <v>1290</v>
      </c>
      <c r="C150" s="18" t="s">
        <v>31</v>
      </c>
      <c r="D150" s="39">
        <v>4</v>
      </c>
    </row>
    <row r="151" spans="1:4" ht="21" customHeight="1">
      <c r="A151" s="17" t="s">
        <v>427</v>
      </c>
      <c r="B151" s="38" t="s">
        <v>1298</v>
      </c>
      <c r="C151" s="18" t="s">
        <v>31</v>
      </c>
      <c r="D151" s="39">
        <v>5</v>
      </c>
    </row>
    <row r="152" spans="1:4" ht="21" customHeight="1">
      <c r="A152" s="17" t="s">
        <v>428</v>
      </c>
      <c r="B152" s="38" t="s">
        <v>1631</v>
      </c>
      <c r="C152" s="18" t="s">
        <v>31</v>
      </c>
      <c r="D152" s="39">
        <v>2</v>
      </c>
    </row>
    <row r="153" spans="1:4" ht="21" customHeight="1">
      <c r="A153" s="17" t="s">
        <v>429</v>
      </c>
      <c r="B153" s="38" t="s">
        <v>1301</v>
      </c>
      <c r="C153" s="18" t="s">
        <v>31</v>
      </c>
      <c r="D153" s="39">
        <v>1</v>
      </c>
    </row>
    <row r="154" spans="1:4" ht="21" customHeight="1">
      <c r="A154" s="17" t="s">
        <v>430</v>
      </c>
      <c r="B154" s="38" t="s">
        <v>1303</v>
      </c>
      <c r="C154" s="18" t="s">
        <v>31</v>
      </c>
      <c r="D154" s="39">
        <v>5</v>
      </c>
    </row>
    <row r="155" spans="1:4" s="16" customFormat="1" ht="21" customHeight="1">
      <c r="A155" s="33" t="s">
        <v>432</v>
      </c>
      <c r="B155" s="33" t="s">
        <v>890</v>
      </c>
      <c r="C155" s="35"/>
      <c r="D155" s="36"/>
    </row>
    <row r="156" spans="1:4" ht="21" customHeight="1">
      <c r="A156" s="17" t="s">
        <v>433</v>
      </c>
      <c r="B156" s="38" t="s">
        <v>439</v>
      </c>
      <c r="C156" s="18" t="s">
        <v>31</v>
      </c>
      <c r="D156" s="39">
        <v>6</v>
      </c>
    </row>
    <row r="157" spans="1:4" ht="21" customHeight="1">
      <c r="A157" s="17" t="s">
        <v>434</v>
      </c>
      <c r="B157" s="38" t="s">
        <v>648</v>
      </c>
      <c r="C157" s="18" t="s">
        <v>31</v>
      </c>
      <c r="D157" s="39">
        <v>16</v>
      </c>
    </row>
    <row r="158" spans="1:4" ht="21" customHeight="1">
      <c r="A158" s="17" t="s">
        <v>435</v>
      </c>
      <c r="B158" s="38" t="s">
        <v>650</v>
      </c>
      <c r="C158" s="18" t="s">
        <v>24</v>
      </c>
      <c r="D158" s="39">
        <v>5</v>
      </c>
    </row>
    <row r="159" spans="1:4" ht="21" customHeight="1">
      <c r="A159" s="17" t="s">
        <v>436</v>
      </c>
      <c r="B159" s="38" t="s">
        <v>651</v>
      </c>
      <c r="C159" s="18" t="s">
        <v>31</v>
      </c>
      <c r="D159" s="39">
        <v>21</v>
      </c>
    </row>
    <row r="160" spans="1:4" s="16" customFormat="1" ht="21" customHeight="1">
      <c r="A160" s="33" t="s">
        <v>437</v>
      </c>
      <c r="B160" s="33" t="s">
        <v>891</v>
      </c>
      <c r="C160" s="35"/>
      <c r="D160" s="36"/>
    </row>
    <row r="161" spans="1:4" s="16" customFormat="1" ht="21" customHeight="1">
      <c r="A161" s="33" t="s">
        <v>438</v>
      </c>
      <c r="B161" s="33" t="s">
        <v>1632</v>
      </c>
      <c r="C161" s="35"/>
      <c r="D161" s="36"/>
    </row>
    <row r="162" spans="1:4" ht="33" customHeight="1">
      <c r="A162" s="17" t="s">
        <v>1307</v>
      </c>
      <c r="B162" s="38" t="s">
        <v>1308</v>
      </c>
      <c r="C162" s="18" t="s">
        <v>31</v>
      </c>
      <c r="D162" s="39">
        <v>2</v>
      </c>
    </row>
    <row r="163" spans="1:4" ht="33" customHeight="1">
      <c r="A163" s="17" t="s">
        <v>1309</v>
      </c>
      <c r="B163" s="38" t="s">
        <v>1311</v>
      </c>
      <c r="C163" s="18" t="s">
        <v>31</v>
      </c>
      <c r="D163" s="39">
        <v>1</v>
      </c>
    </row>
    <row r="164" spans="1:4" ht="21" customHeight="1">
      <c r="A164" s="17" t="s">
        <v>1314</v>
      </c>
      <c r="B164" s="38" t="s">
        <v>1316</v>
      </c>
      <c r="C164" s="18" t="s">
        <v>31</v>
      </c>
      <c r="D164" s="39">
        <v>1</v>
      </c>
    </row>
    <row r="165" spans="1:4" ht="21" customHeight="1">
      <c r="A165" s="17" t="s">
        <v>1321</v>
      </c>
      <c r="B165" s="38" t="s">
        <v>1322</v>
      </c>
      <c r="C165" s="18" t="s">
        <v>31</v>
      </c>
      <c r="D165" s="39">
        <v>6</v>
      </c>
    </row>
    <row r="166" spans="1:4" ht="21" customHeight="1">
      <c r="A166" s="17" t="s">
        <v>1633</v>
      </c>
      <c r="B166" s="38" t="s">
        <v>1634</v>
      </c>
      <c r="C166" s="18" t="s">
        <v>31</v>
      </c>
      <c r="D166" s="39">
        <v>1</v>
      </c>
    </row>
    <row r="167" spans="1:4" ht="21" customHeight="1">
      <c r="A167" s="17" t="s">
        <v>1635</v>
      </c>
      <c r="B167" s="38" t="s">
        <v>1636</v>
      </c>
      <c r="C167" s="18" t="s">
        <v>31</v>
      </c>
      <c r="D167" s="39">
        <v>2</v>
      </c>
    </row>
    <row r="168" spans="1:4" ht="21" customHeight="1">
      <c r="A168" s="17" t="s">
        <v>1323</v>
      </c>
      <c r="B168" s="38" t="s">
        <v>1324</v>
      </c>
      <c r="C168" s="18" t="s">
        <v>562</v>
      </c>
      <c r="D168" s="39">
        <v>4</v>
      </c>
    </row>
    <row r="169" spans="1:4" ht="21" customHeight="1">
      <c r="A169" s="17" t="s">
        <v>1325</v>
      </c>
      <c r="B169" s="38" t="s">
        <v>1326</v>
      </c>
      <c r="C169" s="18" t="s">
        <v>31</v>
      </c>
      <c r="D169" s="39">
        <v>9</v>
      </c>
    </row>
    <row r="170" spans="1:4" ht="21" customHeight="1">
      <c r="A170" s="17" t="s">
        <v>1637</v>
      </c>
      <c r="B170" s="38" t="s">
        <v>1638</v>
      </c>
      <c r="C170" s="18" t="s">
        <v>31</v>
      </c>
      <c r="D170" s="39">
        <v>6</v>
      </c>
    </row>
    <row r="171" spans="1:4" ht="21" customHeight="1">
      <c r="A171" s="17" t="s">
        <v>1639</v>
      </c>
      <c r="B171" s="38" t="s">
        <v>1640</v>
      </c>
      <c r="C171" s="18" t="s">
        <v>31</v>
      </c>
      <c r="D171" s="39">
        <v>5</v>
      </c>
    </row>
    <row r="172" spans="1:4" ht="21" customHeight="1">
      <c r="A172" s="17" t="s">
        <v>1641</v>
      </c>
      <c r="B172" s="38" t="s">
        <v>1642</v>
      </c>
      <c r="C172" s="18" t="s">
        <v>31</v>
      </c>
      <c r="D172" s="39">
        <v>9</v>
      </c>
    </row>
    <row r="173" spans="1:4" ht="21" customHeight="1">
      <c r="A173" s="17" t="s">
        <v>1643</v>
      </c>
      <c r="B173" s="38" t="s">
        <v>1644</v>
      </c>
      <c r="C173" s="18" t="s">
        <v>31</v>
      </c>
      <c r="D173" s="39">
        <v>2</v>
      </c>
    </row>
    <row r="174" spans="1:4" ht="21" customHeight="1">
      <c r="A174" s="17" t="s">
        <v>1645</v>
      </c>
      <c r="B174" s="38" t="s">
        <v>1646</v>
      </c>
      <c r="C174" s="18" t="s">
        <v>31</v>
      </c>
      <c r="D174" s="39">
        <v>1</v>
      </c>
    </row>
    <row r="175" spans="1:4" ht="21" customHeight="1">
      <c r="A175" s="17" t="s">
        <v>1327</v>
      </c>
      <c r="B175" s="38" t="s">
        <v>1328</v>
      </c>
      <c r="C175" s="18" t="s">
        <v>31</v>
      </c>
      <c r="D175" s="39">
        <v>1</v>
      </c>
    </row>
    <row r="176" spans="1:4" ht="21" customHeight="1">
      <c r="A176" s="17" t="s">
        <v>1329</v>
      </c>
      <c r="B176" s="38" t="s">
        <v>1331</v>
      </c>
      <c r="C176" s="18" t="s">
        <v>31</v>
      </c>
      <c r="D176" s="39">
        <v>1</v>
      </c>
    </row>
    <row r="177" spans="1:4" ht="21" customHeight="1">
      <c r="A177" s="17" t="s">
        <v>1334</v>
      </c>
      <c r="B177" s="38" t="s">
        <v>1336</v>
      </c>
      <c r="C177" s="18" t="s">
        <v>31</v>
      </c>
      <c r="D177" s="39">
        <v>1</v>
      </c>
    </row>
    <row r="178" spans="1:4" s="16" customFormat="1" ht="21" customHeight="1">
      <c r="A178" s="33" t="s">
        <v>440</v>
      </c>
      <c r="B178" s="33" t="s">
        <v>655</v>
      </c>
      <c r="C178" s="35"/>
      <c r="D178" s="36"/>
    </row>
    <row r="179" spans="1:4" ht="21" customHeight="1">
      <c r="A179" s="17" t="s">
        <v>1339</v>
      </c>
      <c r="B179" s="38" t="s">
        <v>1340</v>
      </c>
      <c r="C179" s="18" t="s">
        <v>30</v>
      </c>
      <c r="D179" s="39">
        <v>569.20000000000005</v>
      </c>
    </row>
    <row r="180" spans="1:4" ht="21" customHeight="1">
      <c r="A180" s="17" t="s">
        <v>1341</v>
      </c>
      <c r="B180" s="38" t="s">
        <v>1343</v>
      </c>
      <c r="C180" s="18" t="s">
        <v>30</v>
      </c>
      <c r="D180" s="39">
        <v>143.5</v>
      </c>
    </row>
    <row r="181" spans="1:4" ht="21" customHeight="1">
      <c r="A181" s="17" t="s">
        <v>1346</v>
      </c>
      <c r="B181" s="38" t="s">
        <v>1347</v>
      </c>
      <c r="C181" s="18" t="s">
        <v>30</v>
      </c>
      <c r="D181" s="39">
        <v>155.80000000000001</v>
      </c>
    </row>
    <row r="182" spans="1:4" ht="21" customHeight="1">
      <c r="A182" s="17" t="s">
        <v>1348</v>
      </c>
      <c r="B182" s="38" t="s">
        <v>1350</v>
      </c>
      <c r="C182" s="18" t="s">
        <v>30</v>
      </c>
      <c r="D182" s="39">
        <v>21.6</v>
      </c>
    </row>
    <row r="183" spans="1:4" ht="21" customHeight="1">
      <c r="A183" s="17" t="s">
        <v>1353</v>
      </c>
      <c r="B183" s="38" t="s">
        <v>1355</v>
      </c>
      <c r="C183" s="18" t="s">
        <v>30</v>
      </c>
      <c r="D183" s="39">
        <v>58.1</v>
      </c>
    </row>
    <row r="184" spans="1:4" ht="21" customHeight="1">
      <c r="A184" s="17" t="s">
        <v>1358</v>
      </c>
      <c r="B184" s="38" t="s">
        <v>1360</v>
      </c>
      <c r="C184" s="18" t="s">
        <v>30</v>
      </c>
      <c r="D184" s="39">
        <v>30.9</v>
      </c>
    </row>
    <row r="185" spans="1:4" ht="21" customHeight="1">
      <c r="A185" s="17" t="s">
        <v>1363</v>
      </c>
      <c r="B185" s="38" t="s">
        <v>1365</v>
      </c>
      <c r="C185" s="18" t="s">
        <v>31</v>
      </c>
      <c r="D185" s="39">
        <v>9</v>
      </c>
    </row>
    <row r="186" spans="1:4" ht="21" customHeight="1">
      <c r="A186" s="17" t="s">
        <v>1370</v>
      </c>
      <c r="B186" s="38" t="s">
        <v>1372</v>
      </c>
      <c r="C186" s="18" t="s">
        <v>31</v>
      </c>
      <c r="D186" s="39">
        <v>2</v>
      </c>
    </row>
    <row r="187" spans="1:4" ht="21" customHeight="1">
      <c r="A187" s="17" t="s">
        <v>1375</v>
      </c>
      <c r="B187" s="38" t="s">
        <v>1376</v>
      </c>
      <c r="C187" s="18" t="s">
        <v>31</v>
      </c>
      <c r="D187" s="39">
        <v>9</v>
      </c>
    </row>
    <row r="188" spans="1:4" ht="21" customHeight="1">
      <c r="A188" s="17" t="s">
        <v>1647</v>
      </c>
      <c r="B188" s="38" t="s">
        <v>1648</v>
      </c>
      <c r="C188" s="18" t="s">
        <v>31</v>
      </c>
      <c r="D188" s="39">
        <v>5</v>
      </c>
    </row>
    <row r="189" spans="1:4" ht="21" customHeight="1">
      <c r="A189" s="17" t="s">
        <v>1377</v>
      </c>
      <c r="B189" s="38" t="s">
        <v>1379</v>
      </c>
      <c r="C189" s="18" t="s">
        <v>31</v>
      </c>
      <c r="D189" s="39">
        <v>5</v>
      </c>
    </row>
    <row r="190" spans="1:4" ht="21" customHeight="1">
      <c r="A190" s="17" t="s">
        <v>1380</v>
      </c>
      <c r="B190" s="38" t="s">
        <v>659</v>
      </c>
      <c r="C190" s="18" t="s">
        <v>31</v>
      </c>
      <c r="D190" s="39">
        <v>88</v>
      </c>
    </row>
    <row r="191" spans="1:4" ht="21" customHeight="1">
      <c r="A191" s="17" t="s">
        <v>1382</v>
      </c>
      <c r="B191" s="38" t="s">
        <v>1383</v>
      </c>
      <c r="C191" s="18" t="s">
        <v>31</v>
      </c>
      <c r="D191" s="39">
        <v>147</v>
      </c>
    </row>
    <row r="192" spans="1:4" s="16" customFormat="1" ht="21" customHeight="1">
      <c r="A192" s="33" t="s">
        <v>441</v>
      </c>
      <c r="B192" s="33" t="s">
        <v>1649</v>
      </c>
      <c r="C192" s="35"/>
      <c r="D192" s="36"/>
    </row>
    <row r="193" spans="1:4" ht="33" customHeight="1">
      <c r="A193" s="17" t="s">
        <v>1384</v>
      </c>
      <c r="B193" s="38" t="s">
        <v>1385</v>
      </c>
      <c r="C193" s="18" t="s">
        <v>30</v>
      </c>
      <c r="D193" s="39">
        <v>1520</v>
      </c>
    </row>
    <row r="194" spans="1:4" ht="33" customHeight="1">
      <c r="A194" s="17" t="s">
        <v>1388</v>
      </c>
      <c r="B194" s="38" t="s">
        <v>1389</v>
      </c>
      <c r="C194" s="18" t="s">
        <v>30</v>
      </c>
      <c r="D194" s="39">
        <v>1416.5</v>
      </c>
    </row>
    <row r="195" spans="1:4" ht="33" customHeight="1">
      <c r="A195" s="17" t="s">
        <v>1390</v>
      </c>
      <c r="B195" s="38" t="s">
        <v>1391</v>
      </c>
      <c r="C195" s="18" t="s">
        <v>30</v>
      </c>
      <c r="D195" s="39">
        <v>169.4</v>
      </c>
    </row>
    <row r="196" spans="1:4" ht="33" customHeight="1">
      <c r="A196" s="17" t="s">
        <v>1392</v>
      </c>
      <c r="B196" s="38" t="s">
        <v>1394</v>
      </c>
      <c r="C196" s="18" t="s">
        <v>30</v>
      </c>
      <c r="D196" s="39">
        <v>298.3</v>
      </c>
    </row>
    <row r="197" spans="1:4" ht="33" customHeight="1">
      <c r="A197" s="17" t="s">
        <v>1397</v>
      </c>
      <c r="B197" s="38" t="s">
        <v>1398</v>
      </c>
      <c r="C197" s="18" t="s">
        <v>30</v>
      </c>
      <c r="D197" s="39">
        <v>473.2</v>
      </c>
    </row>
    <row r="198" spans="1:4" ht="33" customHeight="1">
      <c r="A198" s="17" t="s">
        <v>1399</v>
      </c>
      <c r="B198" s="38" t="s">
        <v>1400</v>
      </c>
      <c r="C198" s="18" t="s">
        <v>30</v>
      </c>
      <c r="D198" s="39">
        <v>157.69999999999999</v>
      </c>
    </row>
    <row r="199" spans="1:4" ht="33" customHeight="1">
      <c r="A199" s="17" t="s">
        <v>1403</v>
      </c>
      <c r="B199" s="38" t="s">
        <v>1405</v>
      </c>
      <c r="C199" s="18" t="s">
        <v>30</v>
      </c>
      <c r="D199" s="39">
        <v>229.8</v>
      </c>
    </row>
    <row r="200" spans="1:4" ht="33" customHeight="1">
      <c r="A200" s="17" t="s">
        <v>1408</v>
      </c>
      <c r="B200" s="38" t="s">
        <v>1410</v>
      </c>
      <c r="C200" s="18" t="s">
        <v>30</v>
      </c>
      <c r="D200" s="39">
        <v>56.8</v>
      </c>
    </row>
    <row r="201" spans="1:4" ht="33" customHeight="1">
      <c r="A201" s="17" t="s">
        <v>1413</v>
      </c>
      <c r="B201" s="38" t="s">
        <v>1415</v>
      </c>
      <c r="C201" s="18" t="s">
        <v>30</v>
      </c>
      <c r="D201" s="39">
        <v>227.1</v>
      </c>
    </row>
    <row r="202" spans="1:4" ht="33" customHeight="1">
      <c r="A202" s="17" t="s">
        <v>1418</v>
      </c>
      <c r="B202" s="38" t="s">
        <v>1420</v>
      </c>
      <c r="C202" s="18" t="s">
        <v>30</v>
      </c>
      <c r="D202" s="39">
        <v>12.9</v>
      </c>
    </row>
    <row r="203" spans="1:4" ht="33" customHeight="1">
      <c r="A203" s="17" t="s">
        <v>1423</v>
      </c>
      <c r="B203" s="38" t="s">
        <v>1425</v>
      </c>
      <c r="C203" s="18" t="s">
        <v>30</v>
      </c>
      <c r="D203" s="39">
        <v>51.6</v>
      </c>
    </row>
    <row r="204" spans="1:4" s="16" customFormat="1" ht="21" customHeight="1">
      <c r="A204" s="33" t="s">
        <v>442</v>
      </c>
      <c r="B204" s="33" t="s">
        <v>1650</v>
      </c>
      <c r="C204" s="35"/>
      <c r="D204" s="36"/>
    </row>
    <row r="205" spans="1:4" ht="21" customHeight="1">
      <c r="A205" s="17" t="s">
        <v>1428</v>
      </c>
      <c r="B205" s="38" t="s">
        <v>1429</v>
      </c>
      <c r="C205" s="18" t="s">
        <v>31</v>
      </c>
      <c r="D205" s="39">
        <v>56</v>
      </c>
    </row>
    <row r="206" spans="1:4" ht="21" customHeight="1">
      <c r="A206" s="17" t="s">
        <v>1432</v>
      </c>
      <c r="B206" s="38" t="s">
        <v>1434</v>
      </c>
      <c r="C206" s="18" t="s">
        <v>31</v>
      </c>
      <c r="D206" s="39">
        <v>4</v>
      </c>
    </row>
    <row r="207" spans="1:4" ht="21" customHeight="1">
      <c r="A207" s="17" t="s">
        <v>1437</v>
      </c>
      <c r="B207" s="38" t="s">
        <v>1438</v>
      </c>
      <c r="C207" s="18" t="s">
        <v>31</v>
      </c>
      <c r="D207" s="39">
        <v>7</v>
      </c>
    </row>
    <row r="208" spans="1:4" ht="21" customHeight="1">
      <c r="A208" s="17" t="s">
        <v>1439</v>
      </c>
      <c r="B208" s="38" t="s">
        <v>1440</v>
      </c>
      <c r="C208" s="18" t="s">
        <v>31</v>
      </c>
      <c r="D208" s="39">
        <v>1</v>
      </c>
    </row>
    <row r="209" spans="1:4" ht="21" customHeight="1">
      <c r="A209" s="17" t="s">
        <v>1443</v>
      </c>
      <c r="B209" s="38" t="s">
        <v>1444</v>
      </c>
      <c r="C209" s="18" t="s">
        <v>31</v>
      </c>
      <c r="D209" s="39">
        <v>11</v>
      </c>
    </row>
    <row r="210" spans="1:4" ht="21" customHeight="1">
      <c r="A210" s="17" t="s">
        <v>1447</v>
      </c>
      <c r="B210" s="38" t="s">
        <v>1448</v>
      </c>
      <c r="C210" s="18" t="s">
        <v>31</v>
      </c>
      <c r="D210" s="39">
        <v>3</v>
      </c>
    </row>
    <row r="211" spans="1:4" ht="21" customHeight="1">
      <c r="A211" s="17" t="s">
        <v>1451</v>
      </c>
      <c r="B211" s="38" t="s">
        <v>1453</v>
      </c>
      <c r="C211" s="18" t="s">
        <v>31</v>
      </c>
      <c r="D211" s="39">
        <v>7</v>
      </c>
    </row>
    <row r="212" spans="1:4" ht="21" customHeight="1">
      <c r="A212" s="17" t="s">
        <v>1456</v>
      </c>
      <c r="B212" s="38" t="s">
        <v>1457</v>
      </c>
      <c r="C212" s="18" t="s">
        <v>31</v>
      </c>
      <c r="D212" s="39">
        <v>74</v>
      </c>
    </row>
    <row r="213" spans="1:4" ht="21" customHeight="1">
      <c r="A213" s="17" t="s">
        <v>1458</v>
      </c>
      <c r="B213" s="38" t="s">
        <v>1459</v>
      </c>
      <c r="C213" s="18" t="s">
        <v>31</v>
      </c>
      <c r="D213" s="39">
        <v>3</v>
      </c>
    </row>
    <row r="214" spans="1:4" ht="21" customHeight="1">
      <c r="A214" s="17" t="s">
        <v>1460</v>
      </c>
      <c r="B214" s="38" t="s">
        <v>1462</v>
      </c>
      <c r="C214" s="18" t="s">
        <v>31</v>
      </c>
      <c r="D214" s="39">
        <v>13</v>
      </c>
    </row>
    <row r="215" spans="1:4" s="16" customFormat="1" ht="21" customHeight="1">
      <c r="A215" s="33" t="s">
        <v>443</v>
      </c>
      <c r="B215" s="33" t="s">
        <v>334</v>
      </c>
      <c r="C215" s="35"/>
      <c r="D215" s="36"/>
    </row>
    <row r="216" spans="1:4" ht="21" customHeight="1">
      <c r="A216" s="17" t="s">
        <v>444</v>
      </c>
      <c r="B216" s="38" t="s">
        <v>1470</v>
      </c>
      <c r="C216" s="18" t="s">
        <v>31</v>
      </c>
      <c r="D216" s="39">
        <v>1</v>
      </c>
    </row>
    <row r="217" spans="1:4" ht="21" customHeight="1">
      <c r="A217" s="17" t="s">
        <v>447</v>
      </c>
      <c r="B217" s="38" t="s">
        <v>1473</v>
      </c>
      <c r="C217" s="18" t="s">
        <v>59</v>
      </c>
      <c r="D217" s="39">
        <v>26</v>
      </c>
    </row>
    <row r="218" spans="1:4" ht="21" customHeight="1">
      <c r="A218" s="17" t="s">
        <v>449</v>
      </c>
      <c r="B218" s="38" t="s">
        <v>1474</v>
      </c>
      <c r="C218" s="18" t="s">
        <v>31</v>
      </c>
      <c r="D218" s="39">
        <v>26</v>
      </c>
    </row>
    <row r="219" spans="1:4" ht="21" customHeight="1">
      <c r="A219" s="17" t="s">
        <v>660</v>
      </c>
      <c r="B219" s="38" t="s">
        <v>1476</v>
      </c>
      <c r="C219" s="18" t="s">
        <v>37</v>
      </c>
      <c r="D219" s="39">
        <v>4</v>
      </c>
    </row>
    <row r="220" spans="1:4" ht="21" customHeight="1">
      <c r="A220" s="17" t="s">
        <v>662</v>
      </c>
      <c r="B220" s="38" t="s">
        <v>1479</v>
      </c>
      <c r="C220" s="18" t="s">
        <v>31</v>
      </c>
      <c r="D220" s="39">
        <v>26</v>
      </c>
    </row>
    <row r="221" spans="1:4" ht="21" customHeight="1">
      <c r="A221" s="17" t="s">
        <v>1480</v>
      </c>
      <c r="B221" s="38" t="s">
        <v>1481</v>
      </c>
      <c r="C221" s="18" t="s">
        <v>30</v>
      </c>
      <c r="D221" s="39">
        <v>449.2</v>
      </c>
    </row>
    <row r="222" spans="1:4" ht="21" customHeight="1">
      <c r="A222" s="17" t="s">
        <v>1482</v>
      </c>
      <c r="B222" s="38" t="s">
        <v>1483</v>
      </c>
      <c r="C222" s="18" t="s">
        <v>30</v>
      </c>
      <c r="D222" s="39">
        <v>305.2</v>
      </c>
    </row>
    <row r="223" spans="1:4" ht="21" customHeight="1">
      <c r="A223" s="17" t="s">
        <v>1484</v>
      </c>
      <c r="B223" s="38" t="s">
        <v>667</v>
      </c>
      <c r="C223" s="18" t="s">
        <v>31</v>
      </c>
      <c r="D223" s="39">
        <v>5</v>
      </c>
    </row>
    <row r="224" spans="1:4" ht="21" customHeight="1">
      <c r="A224" s="17" t="s">
        <v>1485</v>
      </c>
      <c r="B224" s="38" t="s">
        <v>669</v>
      </c>
      <c r="C224" s="18" t="s">
        <v>31</v>
      </c>
      <c r="D224" s="39">
        <v>26</v>
      </c>
    </row>
    <row r="225" spans="1:4" s="16" customFormat="1" ht="21" customHeight="1">
      <c r="A225" s="33" t="s">
        <v>452</v>
      </c>
      <c r="B225" s="33" t="s">
        <v>281</v>
      </c>
      <c r="C225" s="35"/>
      <c r="D225" s="36"/>
    </row>
    <row r="226" spans="1:4" s="16" customFormat="1" ht="21" customHeight="1">
      <c r="A226" s="33" t="s">
        <v>453</v>
      </c>
      <c r="B226" s="33" t="s">
        <v>1651</v>
      </c>
      <c r="C226" s="35"/>
      <c r="D226" s="36"/>
    </row>
    <row r="227" spans="1:4" ht="21" customHeight="1">
      <c r="A227" s="17" t="s">
        <v>1486</v>
      </c>
      <c r="B227" s="38" t="s">
        <v>1487</v>
      </c>
      <c r="C227" s="18" t="s">
        <v>24</v>
      </c>
      <c r="D227" s="39">
        <v>12.22</v>
      </c>
    </row>
    <row r="228" spans="1:4" ht="21" customHeight="1">
      <c r="A228" s="17" t="s">
        <v>1488</v>
      </c>
      <c r="B228" s="38" t="s">
        <v>1490</v>
      </c>
      <c r="C228" s="18" t="s">
        <v>24</v>
      </c>
      <c r="D228" s="39">
        <v>3.5</v>
      </c>
    </row>
    <row r="229" spans="1:4" ht="21" customHeight="1">
      <c r="A229" s="17" t="s">
        <v>1496</v>
      </c>
      <c r="B229" s="38" t="s">
        <v>1497</v>
      </c>
      <c r="C229" s="18" t="s">
        <v>30</v>
      </c>
      <c r="D229" s="39">
        <v>71.3</v>
      </c>
    </row>
    <row r="230" spans="1:4" ht="21" customHeight="1">
      <c r="A230" s="17" t="s">
        <v>1498</v>
      </c>
      <c r="B230" s="38" t="s">
        <v>1500</v>
      </c>
      <c r="C230" s="18" t="s">
        <v>24</v>
      </c>
      <c r="D230" s="39">
        <v>6.55</v>
      </c>
    </row>
    <row r="231" spans="1:4" ht="21" customHeight="1">
      <c r="A231" s="17" t="s">
        <v>1652</v>
      </c>
      <c r="B231" s="38" t="s">
        <v>1653</v>
      </c>
      <c r="C231" s="18" t="s">
        <v>24</v>
      </c>
      <c r="D231" s="39">
        <v>1.9</v>
      </c>
    </row>
    <row r="232" spans="1:4" s="16" customFormat="1" ht="21" customHeight="1">
      <c r="A232" s="33" t="s">
        <v>454</v>
      </c>
      <c r="B232" s="33" t="s">
        <v>1654</v>
      </c>
      <c r="C232" s="35"/>
      <c r="D232" s="36"/>
    </row>
    <row r="233" spans="1:4" ht="21" customHeight="1">
      <c r="A233" s="17" t="s">
        <v>1503</v>
      </c>
      <c r="B233" s="38" t="s">
        <v>1505</v>
      </c>
      <c r="C233" s="18" t="s">
        <v>461</v>
      </c>
      <c r="D233" s="39">
        <v>1</v>
      </c>
    </row>
    <row r="234" spans="1:4" s="16" customFormat="1" ht="21" customHeight="1">
      <c r="A234" s="33" t="s">
        <v>456</v>
      </c>
      <c r="B234" s="33" t="s">
        <v>1655</v>
      </c>
      <c r="C234" s="35"/>
      <c r="D234" s="36"/>
    </row>
    <row r="235" spans="1:4" ht="21" customHeight="1">
      <c r="A235" s="17" t="s">
        <v>1656</v>
      </c>
      <c r="B235" s="38" t="s">
        <v>693</v>
      </c>
      <c r="C235" s="18" t="s">
        <v>28</v>
      </c>
      <c r="D235" s="39">
        <v>12</v>
      </c>
    </row>
    <row r="236" spans="1:4" ht="33" customHeight="1">
      <c r="A236" s="17" t="s">
        <v>1514</v>
      </c>
      <c r="B236" s="38" t="s">
        <v>1515</v>
      </c>
      <c r="C236" s="18" t="s">
        <v>24</v>
      </c>
      <c r="D236" s="39">
        <v>122.4</v>
      </c>
    </row>
    <row r="237" spans="1:4" ht="33" customHeight="1">
      <c r="A237" s="17" t="s">
        <v>1516</v>
      </c>
      <c r="B237" s="38" t="s">
        <v>1518</v>
      </c>
      <c r="C237" s="18" t="s">
        <v>28</v>
      </c>
      <c r="D237" s="39">
        <v>5.4</v>
      </c>
    </row>
    <row r="238" spans="1:4" ht="33" customHeight="1">
      <c r="A238" s="17" t="s">
        <v>1657</v>
      </c>
      <c r="B238" s="38" t="s">
        <v>1658</v>
      </c>
      <c r="C238" s="18" t="s">
        <v>24</v>
      </c>
      <c r="D238" s="39">
        <v>120</v>
      </c>
    </row>
    <row r="239" spans="1:4" s="16" customFormat="1" ht="21" customHeight="1">
      <c r="A239" s="33" t="s">
        <v>1659</v>
      </c>
      <c r="B239" s="33" t="s">
        <v>1660</v>
      </c>
      <c r="C239" s="35"/>
      <c r="D239" s="36"/>
    </row>
    <row r="240" spans="1:4" ht="21" customHeight="1">
      <c r="A240" s="17" t="s">
        <v>1661</v>
      </c>
      <c r="B240" s="38" t="s">
        <v>912</v>
      </c>
      <c r="C240" s="18" t="s">
        <v>30</v>
      </c>
      <c r="D240" s="39">
        <v>60</v>
      </c>
    </row>
    <row r="241" spans="1:4" ht="21" customHeight="1">
      <c r="A241" s="17" t="s">
        <v>1566</v>
      </c>
      <c r="B241" s="38" t="s">
        <v>1568</v>
      </c>
      <c r="C241" s="18" t="s">
        <v>28</v>
      </c>
      <c r="D241" s="39">
        <v>5.2</v>
      </c>
    </row>
    <row r="242" spans="1:4" ht="51" customHeight="1">
      <c r="A242" s="17" t="s">
        <v>1577</v>
      </c>
      <c r="B242" s="38" t="s">
        <v>1579</v>
      </c>
      <c r="C242" s="18" t="s">
        <v>30</v>
      </c>
      <c r="D242" s="39">
        <v>12</v>
      </c>
    </row>
    <row r="243" spans="1:4" s="16" customFormat="1" ht="21" customHeight="1">
      <c r="A243" s="33" t="s">
        <v>459</v>
      </c>
      <c r="B243" s="33" t="s">
        <v>335</v>
      </c>
      <c r="C243" s="35"/>
      <c r="D243" s="36"/>
    </row>
    <row r="244" spans="1:4" ht="21" customHeight="1">
      <c r="A244" s="17" t="s">
        <v>460</v>
      </c>
      <c r="B244" s="38" t="s">
        <v>1596</v>
      </c>
      <c r="C244" s="18" t="s">
        <v>31</v>
      </c>
      <c r="D244" s="39">
        <v>1</v>
      </c>
    </row>
    <row r="245" spans="1:4" ht="21" customHeight="1">
      <c r="A245" s="17" t="s">
        <v>462</v>
      </c>
      <c r="B245" s="38" t="s">
        <v>1597</v>
      </c>
      <c r="C245" s="18" t="s">
        <v>24</v>
      </c>
      <c r="D245" s="39">
        <v>1129.6400000000001</v>
      </c>
    </row>
    <row r="246" spans="1:4" ht="33" customHeight="1">
      <c r="D246" s="15"/>
    </row>
    <row r="247" spans="1:4" ht="18" customHeight="1">
      <c r="B247" s="114" t="str">
        <f>ORCAMENTO!B21</f>
        <v>ANANINDEUA(PA), 16 DE JUNHO DE 2025</v>
      </c>
      <c r="D247" s="15"/>
    </row>
    <row r="248" spans="1:4" ht="78" customHeight="1">
      <c r="B248" s="115"/>
      <c r="D248" s="15"/>
    </row>
    <row r="249" spans="1:4" ht="18">
      <c r="B249" s="114" t="str">
        <f>ORCAMENTO!B25</f>
        <v>RIOL - Serviços de Construções LTDA.</v>
      </c>
    </row>
    <row r="250" spans="1:4" ht="18">
      <c r="B250" s="114" t="str">
        <f>ORCAMENTO!B26</f>
        <v>CNPJ: 09.335.585/0001-75</v>
      </c>
    </row>
  </sheetData>
  <mergeCells count="3">
    <mergeCell ref="A1:D1"/>
    <mergeCell ref="A3:B3"/>
    <mergeCell ref="A4:D4"/>
  </mergeCells>
  <printOptions horizontalCentered="1"/>
  <pageMargins left="0.39370078740157483" right="0.39370078740157483" top="0.39370078740157483" bottom="0.78740157480314965" header="0.39370078740157483" footer="0.39370078740157483"/>
  <pageSetup paperSize="9" scale="64" firstPageNumber="0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50"/>
  <sheetViews>
    <sheetView topLeftCell="A16" zoomScaleNormal="100" workbookViewId="0">
      <selection activeCell="B50" sqref="B50"/>
    </sheetView>
  </sheetViews>
  <sheetFormatPr defaultColWidth="9" defaultRowHeight="14.4"/>
  <cols>
    <col min="1" max="1" width="8.59765625" style="15" customWidth="1"/>
    <col min="2" max="2" width="35.59765625" style="15" customWidth="1"/>
    <col min="3" max="6" width="8.59765625" style="15" customWidth="1"/>
    <col min="7" max="16384" width="9" style="15"/>
  </cols>
  <sheetData>
    <row r="1" spans="1:8" ht="90.75" customHeight="1">
      <c r="A1" s="220"/>
      <c r="B1" s="220"/>
      <c r="C1" s="220"/>
      <c r="D1" s="220"/>
      <c r="E1" s="220"/>
      <c r="F1" s="220"/>
    </row>
    <row r="2" spans="1:8" ht="16.2" thickBot="1">
      <c r="A2" s="290" t="s">
        <v>194</v>
      </c>
      <c r="B2" s="290"/>
      <c r="C2" s="290"/>
      <c r="D2" s="290"/>
      <c r="E2" s="290"/>
      <c r="F2" s="290"/>
    </row>
    <row r="3" spans="1:8" ht="15" thickBot="1">
      <c r="A3" s="291"/>
      <c r="B3" s="291"/>
      <c r="C3" s="292"/>
      <c r="D3" s="292"/>
      <c r="E3" s="292"/>
      <c r="F3" s="292"/>
    </row>
    <row r="4" spans="1:8">
      <c r="A4" s="117" t="s">
        <v>584</v>
      </c>
      <c r="B4" s="118" t="str">
        <f>ORCAMENTO!A3</f>
        <v>CONCLUSÃO EMEIF "CAETÉ"</v>
      </c>
      <c r="C4" s="293" t="s">
        <v>142</v>
      </c>
      <c r="D4" s="294"/>
      <c r="E4" s="294"/>
      <c r="F4" s="294"/>
    </row>
    <row r="5" spans="1:8" ht="15" thickBot="1">
      <c r="A5" s="119" t="s">
        <v>195</v>
      </c>
      <c r="B5" s="120" t="s">
        <v>169</v>
      </c>
      <c r="C5" s="295" t="s">
        <v>196</v>
      </c>
      <c r="D5" s="296"/>
      <c r="E5" s="297" t="s">
        <v>197</v>
      </c>
      <c r="F5" s="297"/>
    </row>
    <row r="6" spans="1:8" ht="12" customHeight="1" thickBot="1">
      <c r="A6" s="121"/>
      <c r="C6" s="75"/>
      <c r="D6" s="75"/>
      <c r="E6" s="75"/>
      <c r="F6" s="122"/>
    </row>
    <row r="7" spans="1:8">
      <c r="A7" s="298" t="s">
        <v>198</v>
      </c>
      <c r="B7" s="298"/>
      <c r="C7" s="298"/>
      <c r="D7" s="298"/>
      <c r="E7" s="298"/>
      <c r="F7" s="298"/>
    </row>
    <row r="8" spans="1:8">
      <c r="A8" s="116" t="s">
        <v>199</v>
      </c>
      <c r="B8" s="15" t="s">
        <v>200</v>
      </c>
      <c r="C8" s="299">
        <v>0</v>
      </c>
      <c r="D8" s="299"/>
      <c r="E8" s="299">
        <f t="shared" ref="E8:E16" si="0">C8</f>
        <v>0</v>
      </c>
      <c r="F8" s="299"/>
    </row>
    <row r="9" spans="1:8">
      <c r="A9" s="75" t="s">
        <v>201</v>
      </c>
      <c r="B9" s="15" t="s">
        <v>202</v>
      </c>
      <c r="C9" s="300">
        <v>1.4999999999999999E-2</v>
      </c>
      <c r="D9" s="300"/>
      <c r="E9" s="300">
        <f t="shared" si="0"/>
        <v>1.4999999999999999E-2</v>
      </c>
      <c r="F9" s="300"/>
    </row>
    <row r="10" spans="1:8">
      <c r="A10" s="75" t="s">
        <v>203</v>
      </c>
      <c r="B10" s="15" t="s">
        <v>204</v>
      </c>
      <c r="C10" s="300">
        <v>0.01</v>
      </c>
      <c r="D10" s="300"/>
      <c r="E10" s="300">
        <f t="shared" si="0"/>
        <v>0.01</v>
      </c>
      <c r="F10" s="300"/>
    </row>
    <row r="11" spans="1:8">
      <c r="A11" s="75" t="s">
        <v>205</v>
      </c>
      <c r="B11" s="15" t="s">
        <v>206</v>
      </c>
      <c r="C11" s="300">
        <v>2E-3</v>
      </c>
      <c r="D11" s="300"/>
      <c r="E11" s="300">
        <f t="shared" si="0"/>
        <v>2E-3</v>
      </c>
      <c r="F11" s="300"/>
      <c r="H11" s="123"/>
    </row>
    <row r="12" spans="1:8">
      <c r="A12" s="75" t="s">
        <v>207</v>
      </c>
      <c r="B12" s="15" t="s">
        <v>208</v>
      </c>
      <c r="C12" s="300">
        <v>6.0000000000000001E-3</v>
      </c>
      <c r="D12" s="300"/>
      <c r="E12" s="300">
        <f t="shared" si="0"/>
        <v>6.0000000000000001E-3</v>
      </c>
      <c r="F12" s="300"/>
    </row>
    <row r="13" spans="1:8">
      <c r="A13" s="75" t="s">
        <v>209</v>
      </c>
      <c r="B13" s="15" t="s">
        <v>210</v>
      </c>
      <c r="C13" s="300">
        <v>2.5000000000000001E-2</v>
      </c>
      <c r="D13" s="300"/>
      <c r="E13" s="300">
        <f t="shared" si="0"/>
        <v>2.5000000000000001E-2</v>
      </c>
      <c r="F13" s="300"/>
    </row>
    <row r="14" spans="1:8">
      <c r="A14" s="75" t="s">
        <v>211</v>
      </c>
      <c r="B14" s="15" t="s">
        <v>212</v>
      </c>
      <c r="C14" s="300">
        <v>0.03</v>
      </c>
      <c r="D14" s="300"/>
      <c r="E14" s="300">
        <f t="shared" si="0"/>
        <v>0.03</v>
      </c>
      <c r="F14" s="300"/>
    </row>
    <row r="15" spans="1:8">
      <c r="A15" s="75" t="s">
        <v>213</v>
      </c>
      <c r="B15" s="15" t="s">
        <v>214</v>
      </c>
      <c r="C15" s="300">
        <v>0.08</v>
      </c>
      <c r="D15" s="300"/>
      <c r="E15" s="300">
        <f t="shared" si="0"/>
        <v>0.08</v>
      </c>
      <c r="F15" s="300"/>
    </row>
    <row r="16" spans="1:8">
      <c r="A16" s="75" t="s">
        <v>215</v>
      </c>
      <c r="B16" s="15" t="s">
        <v>216</v>
      </c>
      <c r="C16" s="300">
        <v>0</v>
      </c>
      <c r="D16" s="300"/>
      <c r="E16" s="300">
        <f t="shared" si="0"/>
        <v>0</v>
      </c>
      <c r="F16" s="300"/>
    </row>
    <row r="17" spans="1:6">
      <c r="A17" s="124" t="s">
        <v>217</v>
      </c>
      <c r="B17" s="125" t="s">
        <v>188</v>
      </c>
      <c r="C17" s="301">
        <f>SUM(C8:D16)</f>
        <v>0.16799999999999998</v>
      </c>
      <c r="D17" s="301"/>
      <c r="E17" s="302">
        <f>SUM(E8:F16)</f>
        <v>0.16799999999999998</v>
      </c>
      <c r="F17" s="302"/>
    </row>
    <row r="18" spans="1:6" ht="12" customHeight="1"/>
    <row r="19" spans="1:6">
      <c r="A19" s="298" t="s">
        <v>218</v>
      </c>
      <c r="B19" s="298"/>
      <c r="C19" s="298"/>
      <c r="D19" s="298"/>
      <c r="E19" s="298"/>
      <c r="F19" s="298"/>
    </row>
    <row r="20" spans="1:6">
      <c r="A20" s="116" t="s">
        <v>219</v>
      </c>
      <c r="B20" s="15" t="s">
        <v>220</v>
      </c>
      <c r="C20" s="299">
        <v>0.18110000000000001</v>
      </c>
      <c r="D20" s="299"/>
      <c r="E20" s="299" t="s">
        <v>221</v>
      </c>
      <c r="F20" s="299"/>
    </row>
    <row r="21" spans="1:6">
      <c r="A21" s="75" t="s">
        <v>222</v>
      </c>
      <c r="B21" s="15" t="s">
        <v>223</v>
      </c>
      <c r="C21" s="300">
        <v>4.1500000000000002E-2</v>
      </c>
      <c r="D21" s="300"/>
      <c r="E21" s="300" t="s">
        <v>224</v>
      </c>
      <c r="F21" s="300"/>
    </row>
    <row r="22" spans="1:6">
      <c r="A22" s="75" t="s">
        <v>225</v>
      </c>
      <c r="B22" s="15" t="s">
        <v>226</v>
      </c>
      <c r="C22" s="300">
        <v>8.8999999999999999E-3</v>
      </c>
      <c r="D22" s="300"/>
      <c r="E22" s="300">
        <v>6.7000000000000002E-3</v>
      </c>
      <c r="F22" s="300"/>
    </row>
    <row r="23" spans="1:6">
      <c r="A23" s="75" t="s">
        <v>227</v>
      </c>
      <c r="B23" s="15" t="s">
        <v>228</v>
      </c>
      <c r="C23" s="300">
        <v>0.10979999999999999</v>
      </c>
      <c r="D23" s="300"/>
      <c r="E23" s="300">
        <v>8.3299999999999999E-2</v>
      </c>
      <c r="F23" s="300"/>
    </row>
    <row r="24" spans="1:6">
      <c r="A24" s="75" t="s">
        <v>229</v>
      </c>
      <c r="B24" s="15" t="s">
        <v>230</v>
      </c>
      <c r="C24" s="300">
        <v>6.9999999999999999E-4</v>
      </c>
      <c r="D24" s="300"/>
      <c r="E24" s="300">
        <v>5.9999999999999995E-4</v>
      </c>
      <c r="F24" s="300"/>
    </row>
    <row r="25" spans="1:6">
      <c r="A25" s="75" t="s">
        <v>231</v>
      </c>
      <c r="B25" s="15" t="s">
        <v>232</v>
      </c>
      <c r="C25" s="300">
        <v>7.3000000000000001E-3</v>
      </c>
      <c r="D25" s="300"/>
      <c r="E25" s="300">
        <v>5.5999999999999999E-3</v>
      </c>
      <c r="F25" s="300"/>
    </row>
    <row r="26" spans="1:6">
      <c r="A26" s="75" t="s">
        <v>233</v>
      </c>
      <c r="B26" s="15" t="s">
        <v>234</v>
      </c>
      <c r="C26" s="300">
        <v>2.6800000000000001E-2</v>
      </c>
      <c r="D26" s="300"/>
      <c r="E26" s="300" t="s">
        <v>221</v>
      </c>
      <c r="F26" s="300"/>
    </row>
    <row r="27" spans="1:6">
      <c r="A27" s="75" t="s">
        <v>235</v>
      </c>
      <c r="B27" s="15" t="s">
        <v>236</v>
      </c>
      <c r="C27" s="300">
        <v>1.1000000000000001E-3</v>
      </c>
      <c r="D27" s="300"/>
      <c r="E27" s="300">
        <v>8.0000000000000004E-4</v>
      </c>
      <c r="F27" s="300"/>
    </row>
    <row r="28" spans="1:6">
      <c r="A28" s="75" t="s">
        <v>237</v>
      </c>
      <c r="B28" s="15" t="s">
        <v>238</v>
      </c>
      <c r="C28" s="300">
        <v>9.2700000000000005E-2</v>
      </c>
      <c r="D28" s="300"/>
      <c r="E28" s="300">
        <v>7.0300000000000001E-2</v>
      </c>
      <c r="F28" s="300"/>
    </row>
    <row r="29" spans="1:6">
      <c r="A29" s="75" t="s">
        <v>239</v>
      </c>
      <c r="B29" s="15" t="s">
        <v>240</v>
      </c>
      <c r="C29" s="300">
        <v>2.9999999999999997E-4</v>
      </c>
      <c r="D29" s="300"/>
      <c r="E29" s="300">
        <f>C29</f>
        <v>2.9999999999999997E-4</v>
      </c>
      <c r="F29" s="300"/>
    </row>
    <row r="30" spans="1:6">
      <c r="A30" s="124" t="s">
        <v>241</v>
      </c>
      <c r="B30" s="125" t="s">
        <v>188</v>
      </c>
      <c r="C30" s="301">
        <f>SUM(C20:D29)</f>
        <v>0.47019999999999995</v>
      </c>
      <c r="D30" s="301"/>
      <c r="E30" s="302">
        <f>SUM(E20:F29)</f>
        <v>0.1676</v>
      </c>
      <c r="F30" s="302"/>
    </row>
    <row r="31" spans="1:6" ht="12" customHeight="1"/>
    <row r="32" spans="1:6">
      <c r="A32" s="298" t="s">
        <v>242</v>
      </c>
      <c r="B32" s="298"/>
      <c r="C32" s="298"/>
      <c r="D32" s="298"/>
      <c r="E32" s="298"/>
      <c r="F32" s="298"/>
    </row>
    <row r="33" spans="1:6">
      <c r="A33" s="116" t="s">
        <v>243</v>
      </c>
      <c r="B33" s="15" t="s">
        <v>244</v>
      </c>
      <c r="C33" s="299">
        <v>5.6899999999999999E-2</v>
      </c>
      <c r="D33" s="299"/>
      <c r="E33" s="299">
        <v>4.3200000000000002E-2</v>
      </c>
      <c r="F33" s="299"/>
    </row>
    <row r="34" spans="1:6">
      <c r="A34" s="75" t="s">
        <v>245</v>
      </c>
      <c r="B34" s="15" t="s">
        <v>246</v>
      </c>
      <c r="C34" s="300">
        <v>1.2999999999999999E-3</v>
      </c>
      <c r="D34" s="300"/>
      <c r="E34" s="300">
        <v>1E-3</v>
      </c>
      <c r="F34" s="300"/>
    </row>
    <row r="35" spans="1:6">
      <c r="A35" s="75" t="s">
        <v>247</v>
      </c>
      <c r="B35" s="15" t="s">
        <v>248</v>
      </c>
      <c r="C35" s="300">
        <v>4.4699999999999997E-2</v>
      </c>
      <c r="D35" s="300"/>
      <c r="E35" s="300">
        <v>3.39E-2</v>
      </c>
      <c r="F35" s="300"/>
    </row>
    <row r="36" spans="1:6">
      <c r="A36" s="75" t="s">
        <v>249</v>
      </c>
      <c r="B36" s="15" t="s">
        <v>250</v>
      </c>
      <c r="C36" s="300">
        <v>3.9300000000000002E-2</v>
      </c>
      <c r="D36" s="300"/>
      <c r="E36" s="300">
        <v>2.98E-2</v>
      </c>
      <c r="F36" s="300"/>
    </row>
    <row r="37" spans="1:6">
      <c r="A37" s="75" t="s">
        <v>251</v>
      </c>
      <c r="B37" s="15" t="s">
        <v>252</v>
      </c>
      <c r="C37" s="300">
        <v>4.7999999999999996E-3</v>
      </c>
      <c r="D37" s="300"/>
      <c r="E37" s="300">
        <v>3.5999999999999999E-3</v>
      </c>
      <c r="F37" s="300"/>
    </row>
    <row r="38" spans="1:6">
      <c r="A38" s="124" t="s">
        <v>253</v>
      </c>
      <c r="B38" s="125" t="s">
        <v>188</v>
      </c>
      <c r="C38" s="301">
        <f>SUM(C33:D37)</f>
        <v>0.14699999999999999</v>
      </c>
      <c r="D38" s="301"/>
      <c r="E38" s="302">
        <f>SUM(E33:F37)</f>
        <v>0.1115</v>
      </c>
      <c r="F38" s="302"/>
    </row>
    <row r="39" spans="1:6" ht="12" customHeight="1"/>
    <row r="40" spans="1:6">
      <c r="A40" s="298" t="s">
        <v>254</v>
      </c>
      <c r="B40" s="298"/>
      <c r="C40" s="298"/>
      <c r="D40" s="298"/>
      <c r="E40" s="298"/>
      <c r="F40" s="298"/>
    </row>
    <row r="41" spans="1:6">
      <c r="A41" s="116" t="s">
        <v>255</v>
      </c>
      <c r="B41" s="15" t="s">
        <v>256</v>
      </c>
      <c r="C41" s="299">
        <v>7.9000000000000001E-2</v>
      </c>
      <c r="D41" s="299"/>
      <c r="E41" s="299">
        <v>2.8199999999999999E-2</v>
      </c>
      <c r="F41" s="299"/>
    </row>
    <row r="42" spans="1:6" ht="44.25" customHeight="1">
      <c r="A42" s="75" t="s">
        <v>257</v>
      </c>
      <c r="B42" s="126" t="s">
        <v>258</v>
      </c>
      <c r="C42" s="300">
        <v>4.7999999999999996E-3</v>
      </c>
      <c r="D42" s="300"/>
      <c r="E42" s="300">
        <v>3.5999999999999999E-3</v>
      </c>
      <c r="F42" s="300"/>
    </row>
    <row r="43" spans="1:6">
      <c r="A43" s="124" t="s">
        <v>259</v>
      </c>
      <c r="B43" s="125" t="s">
        <v>188</v>
      </c>
      <c r="C43" s="301">
        <f>SUM(C41:D42)</f>
        <v>8.3799999999999999E-2</v>
      </c>
      <c r="D43" s="301"/>
      <c r="E43" s="302">
        <f>SUM(E41:F42)</f>
        <v>3.1800000000000002E-2</v>
      </c>
      <c r="F43" s="302"/>
    </row>
    <row r="44" spans="1:6" ht="15" customHeight="1"/>
    <row r="45" spans="1:6">
      <c r="A45" s="124"/>
      <c r="B45" s="125" t="s">
        <v>260</v>
      </c>
      <c r="C45" s="301">
        <f>C30+C38+C43+C17</f>
        <v>0.86899999999999999</v>
      </c>
      <c r="D45" s="301"/>
      <c r="E45" s="302">
        <f>E30+E38+E43+E17</f>
        <v>0.47889999999999999</v>
      </c>
      <c r="F45" s="302"/>
    </row>
    <row r="46" spans="1:6" ht="7.5" customHeight="1"/>
    <row r="47" spans="1:6" ht="15.6">
      <c r="B47" s="93" t="str">
        <f>ORCAMENTO!B21</f>
        <v>ANANINDEUA(PA), 16 DE JUNHO DE 2025</v>
      </c>
      <c r="C47" s="127"/>
      <c r="D47" s="127"/>
    </row>
    <row r="48" spans="1:6" ht="51" customHeight="1">
      <c r="B48" s="16"/>
      <c r="C48" s="127"/>
      <c r="D48" s="127"/>
    </row>
    <row r="49" spans="2:2" ht="15.6">
      <c r="B49" s="93" t="str">
        <f>ORCAMENTO!B25</f>
        <v>RIOL - Serviços de Construções LTDA.</v>
      </c>
    </row>
    <row r="50" spans="2:2" ht="15.6">
      <c r="B50" s="93" t="str">
        <f>ORCAMENTO!B26</f>
        <v>CNPJ: 09.335.585/0001-75</v>
      </c>
    </row>
  </sheetData>
  <mergeCells count="72">
    <mergeCell ref="C43:D43"/>
    <mergeCell ref="E43:F43"/>
    <mergeCell ref="C45:D45"/>
    <mergeCell ref="E45:F45"/>
    <mergeCell ref="A40:F40"/>
    <mergeCell ref="C41:D41"/>
    <mergeCell ref="E41:F41"/>
    <mergeCell ref="C42:D42"/>
    <mergeCell ref="E42:F42"/>
    <mergeCell ref="C36:D36"/>
    <mergeCell ref="E36:F36"/>
    <mergeCell ref="C37:D37"/>
    <mergeCell ref="E37:F37"/>
    <mergeCell ref="C38:D38"/>
    <mergeCell ref="E38:F38"/>
    <mergeCell ref="C33:D33"/>
    <mergeCell ref="E33:F33"/>
    <mergeCell ref="C34:D34"/>
    <mergeCell ref="E34:F34"/>
    <mergeCell ref="C35:D35"/>
    <mergeCell ref="E35:F35"/>
    <mergeCell ref="C29:D29"/>
    <mergeCell ref="E29:F29"/>
    <mergeCell ref="C30:D30"/>
    <mergeCell ref="E30:F30"/>
    <mergeCell ref="A32:F32"/>
    <mergeCell ref="C26:D26"/>
    <mergeCell ref="E26:F26"/>
    <mergeCell ref="C27:D27"/>
    <mergeCell ref="E27:F27"/>
    <mergeCell ref="C28:D28"/>
    <mergeCell ref="E28:F28"/>
    <mergeCell ref="C23:D23"/>
    <mergeCell ref="E23:F23"/>
    <mergeCell ref="C24:D24"/>
    <mergeCell ref="E24:F24"/>
    <mergeCell ref="C25:D25"/>
    <mergeCell ref="E25:F25"/>
    <mergeCell ref="C20:D20"/>
    <mergeCell ref="E20:F20"/>
    <mergeCell ref="C21:D21"/>
    <mergeCell ref="E21:F21"/>
    <mergeCell ref="C22:D22"/>
    <mergeCell ref="E22:F22"/>
    <mergeCell ref="C16:D16"/>
    <mergeCell ref="E16:F16"/>
    <mergeCell ref="C17:D17"/>
    <mergeCell ref="E17:F17"/>
    <mergeCell ref="A19:F19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A7:F7"/>
    <mergeCell ref="C8:D8"/>
    <mergeCell ref="E8:F8"/>
    <mergeCell ref="C9:D9"/>
    <mergeCell ref="E9:F9"/>
    <mergeCell ref="A1:F1"/>
    <mergeCell ref="A2:F2"/>
    <mergeCell ref="A3:F3"/>
    <mergeCell ref="C4:F4"/>
    <mergeCell ref="C5:D5"/>
    <mergeCell ref="E5:F5"/>
  </mergeCells>
  <printOptions horizontalCentered="1"/>
  <pageMargins left="0.39370078740157483" right="0.39370078740157483" top="0.39370078740157483" bottom="0.59055118110236227" header="0.51181102362204722" footer="0.51181102362204722"/>
  <pageSetup paperSize="9" scale="89" firstPageNumber="0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58"/>
  <sheetViews>
    <sheetView topLeftCell="A19" zoomScaleNormal="100" workbookViewId="0">
      <selection activeCell="B8" sqref="B8"/>
    </sheetView>
  </sheetViews>
  <sheetFormatPr defaultColWidth="9" defaultRowHeight="14.4"/>
  <cols>
    <col min="1" max="4" width="9" style="15"/>
    <col min="5" max="11" width="8.59765625" style="15" customWidth="1"/>
    <col min="12" max="12" width="6.69921875" style="15" customWidth="1"/>
    <col min="13" max="13" width="46.09765625" style="15" customWidth="1"/>
    <col min="14" max="16384" width="9" style="15"/>
  </cols>
  <sheetData>
    <row r="1" spans="1:23" ht="30" customHeight="1">
      <c r="A1" s="303"/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127"/>
      <c r="N1" s="127"/>
      <c r="O1" s="127"/>
      <c r="P1" s="127"/>
      <c r="Q1" s="127"/>
      <c r="R1" s="127"/>
      <c r="S1" s="304" t="s">
        <v>140</v>
      </c>
      <c r="T1" s="304"/>
      <c r="U1" s="304" t="s">
        <v>141</v>
      </c>
      <c r="V1" s="305">
        <v>1</v>
      </c>
      <c r="W1" s="127"/>
    </row>
    <row r="2" spans="1:23" ht="87" customHeight="1">
      <c r="A2" s="303"/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127"/>
      <c r="N2" s="127"/>
      <c r="O2" s="127"/>
      <c r="P2" s="127"/>
      <c r="Q2" s="127"/>
      <c r="R2" s="127"/>
      <c r="S2" s="129">
        <v>1</v>
      </c>
      <c r="T2" s="130" t="s">
        <v>142</v>
      </c>
      <c r="U2" s="304"/>
      <c r="V2" s="305"/>
      <c r="W2" s="127"/>
    </row>
    <row r="3" spans="1:23" ht="15.6">
      <c r="A3" s="131" t="s">
        <v>143</v>
      </c>
      <c r="B3" s="306" t="str">
        <f>ORCAMENTO!A3</f>
        <v>CONCLUSÃO EMEIF "CAETÉ"</v>
      </c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127"/>
      <c r="N3" s="127"/>
      <c r="O3" s="127"/>
      <c r="P3" s="127"/>
      <c r="Q3" s="127"/>
      <c r="R3" s="127"/>
      <c r="S3" s="129">
        <v>2</v>
      </c>
      <c r="T3" s="130" t="s">
        <v>144</v>
      </c>
      <c r="U3" s="304"/>
      <c r="V3" s="305"/>
      <c r="W3" s="127"/>
    </row>
    <row r="4" spans="1:23" ht="15.6">
      <c r="M4" s="127"/>
      <c r="N4" s="127"/>
      <c r="O4" s="127"/>
      <c r="P4" s="127"/>
      <c r="Q4" s="127"/>
      <c r="R4" s="127"/>
      <c r="S4" s="132"/>
      <c r="T4" s="133"/>
      <c r="U4" s="127"/>
      <c r="V4" s="127"/>
      <c r="W4" s="127"/>
    </row>
    <row r="5" spans="1:23" ht="15.6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27"/>
      <c r="N5" s="307" t="s">
        <v>145</v>
      </c>
      <c r="O5" s="307"/>
      <c r="P5" s="307"/>
      <c r="Q5" s="307"/>
      <c r="R5" s="127"/>
      <c r="S5" s="304" t="s">
        <v>146</v>
      </c>
      <c r="T5" s="304"/>
      <c r="U5" s="304" t="s">
        <v>141</v>
      </c>
      <c r="V5" s="305">
        <v>1</v>
      </c>
      <c r="W5" s="127"/>
    </row>
    <row r="6" spans="1:23" ht="15.6">
      <c r="A6" s="134"/>
      <c r="B6" s="308" t="s">
        <v>147</v>
      </c>
      <c r="C6" s="308"/>
      <c r="D6" s="308"/>
      <c r="E6" s="308"/>
      <c r="F6" s="308"/>
      <c r="G6" s="308"/>
      <c r="H6" s="308"/>
      <c r="I6" s="308"/>
      <c r="J6" s="308"/>
      <c r="K6" s="308"/>
      <c r="L6" s="135"/>
      <c r="M6" s="309" t="s">
        <v>146</v>
      </c>
      <c r="N6" s="307" t="s">
        <v>148</v>
      </c>
      <c r="O6" s="307"/>
      <c r="P6" s="307"/>
      <c r="Q6" s="136">
        <f>V1</f>
        <v>1</v>
      </c>
      <c r="R6" s="127"/>
      <c r="S6" s="129">
        <v>1</v>
      </c>
      <c r="T6" s="130" t="s">
        <v>149</v>
      </c>
      <c r="U6" s="304"/>
      <c r="V6" s="305">
        <v>1</v>
      </c>
      <c r="W6" s="127"/>
    </row>
    <row r="7" spans="1:23" ht="15.75" customHeight="1">
      <c r="A7" s="310" t="s">
        <v>150</v>
      </c>
      <c r="B7" s="310"/>
      <c r="C7" s="310"/>
      <c r="D7" s="310"/>
      <c r="E7" s="310"/>
      <c r="F7" s="310"/>
      <c r="G7" s="310"/>
      <c r="H7" s="310"/>
      <c r="I7" s="310"/>
      <c r="J7" s="310"/>
      <c r="K7" s="310"/>
      <c r="L7" s="135"/>
      <c r="M7" s="309"/>
      <c r="N7" s="129"/>
      <c r="O7" s="128" t="s">
        <v>151</v>
      </c>
      <c r="P7" s="128" t="s">
        <v>152</v>
      </c>
      <c r="Q7" s="128" t="s">
        <v>153</v>
      </c>
      <c r="R7" s="127"/>
      <c r="S7" s="129">
        <v>2</v>
      </c>
      <c r="T7" s="130" t="s">
        <v>154</v>
      </c>
      <c r="U7" s="304"/>
      <c r="V7" s="305"/>
      <c r="W7" s="127"/>
    </row>
    <row r="8" spans="1:23" ht="15.6">
      <c r="B8" s="137" t="str">
        <f>IF(AND(V1&lt;&gt;1,V1&lt;&gt;2),"SELECT OPT",IF(V1=1,"COM DESONERAÇÃO",IF(V1=2,"SEM DESONERAÇÃO","SELECT OPT")))</f>
        <v>COM DESONERAÇÃO</v>
      </c>
      <c r="C8" s="137"/>
      <c r="D8" s="134" t="s">
        <v>155</v>
      </c>
      <c r="H8" s="134"/>
      <c r="I8" s="127"/>
      <c r="J8" s="127"/>
      <c r="K8" s="127"/>
      <c r="L8" s="134"/>
      <c r="M8" s="309"/>
      <c r="N8" s="129">
        <v>1</v>
      </c>
      <c r="O8" s="138">
        <f>IF($V$1=1,((((((20.34/100)+1)*(1-(5.15/100)))/(1-(9.65/100)))-1)*100),IF($V$1=2,20.34,"SELECT OPT"))</f>
        <v>26.333691200885468</v>
      </c>
      <c r="P8" s="138">
        <f>IF($V$1=1,((((((22.12/100)+1)*(1-(6.65/100)))/(1-(11.15/100)))-1)*100),IF($V$1=2,22.12,"SELECT OPT"))</f>
        <v>28.30503095104109</v>
      </c>
      <c r="Q8" s="138">
        <f>IF($V$1=1,((((((25/100)+1)*(1-(8.65/100)))/(1-(13.15/100)))-1)*100),IF($V$1=2,25,"SELECT OPT"))</f>
        <v>31.476683937823815</v>
      </c>
      <c r="R8" s="127"/>
      <c r="S8" s="129">
        <v>3</v>
      </c>
      <c r="T8" s="130" t="s">
        <v>156</v>
      </c>
      <c r="U8" s="304"/>
      <c r="V8" s="305"/>
      <c r="W8" s="127"/>
    </row>
    <row r="9" spans="1:23" ht="15.6">
      <c r="A9" s="308" t="s">
        <v>157</v>
      </c>
      <c r="B9" s="308"/>
      <c r="C9" s="308"/>
      <c r="D9" s="308"/>
      <c r="E9" s="308"/>
      <c r="F9" s="308"/>
      <c r="G9" s="308"/>
      <c r="H9" s="308"/>
      <c r="I9" s="308"/>
      <c r="J9" s="308"/>
      <c r="K9" s="308"/>
      <c r="L9" s="134"/>
      <c r="M9" s="309"/>
      <c r="N9" s="129">
        <v>2</v>
      </c>
      <c r="O9" s="138">
        <f>IF($V$1=1,((((((19.6/100)+1)*(1-(5.15/100)))/(1-(9.65/100)))-1)*100),IF($V$1=2,19.6,"SELECT OPT"))</f>
        <v>25.556834532374118</v>
      </c>
      <c r="P9" s="138">
        <f>IF($V$1=1,((((((20.97/100)+1)*(1-(6.65/100)))/(1-(11.15/100)))-1)*100),IF($V$1=2,20.97,"SELECT OPT"))</f>
        <v>27.096786719189648</v>
      </c>
      <c r="Q9" s="138">
        <f>IF($V$1=1,((((((24.23/100)+1)*(1-(8.65/100)))/(1-(13.15/100)))-1)*100),IF($V$1=2,24.23,"SELECT OPT"))</f>
        <v>30.666787564766818</v>
      </c>
      <c r="R9" s="127"/>
      <c r="S9" s="129">
        <v>4</v>
      </c>
      <c r="T9" s="130" t="s">
        <v>158</v>
      </c>
      <c r="U9" s="304"/>
      <c r="V9" s="305"/>
      <c r="W9" s="127"/>
    </row>
    <row r="10" spans="1:23" ht="15.6">
      <c r="A10" s="134"/>
      <c r="B10" s="134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309"/>
      <c r="N10" s="129">
        <v>3</v>
      </c>
      <c r="O10" s="138">
        <f>IF($V$1=1,((((((20.76/100)+1)*(1-(5.15/100)))/(1-(9.65/100)))-1)*100),IF($V$1=2,20.76,"SELECT OPT"))</f>
        <v>26.774609850581086</v>
      </c>
      <c r="P10" s="138">
        <f>IF($V$1=1,((((((24.18/100)+1)*(1-(6.65/100)))/(1-(11.15/100)))-1)*100),IF($V$1=2,24.18,"SELECT OPT"))</f>
        <v>30.469364096792372</v>
      </c>
      <c r="Q10" s="138">
        <f>IF($V$1=1,((((((26.44/100)+1)*(1-(8.65/100)))/(1-(13.15/100)))-1)*100),IF($V$1=2,26.44,"SELECT OPT"))</f>
        <v>32.991295336787552</v>
      </c>
      <c r="R10" s="127"/>
      <c r="S10" s="129">
        <v>5</v>
      </c>
      <c r="T10" s="130" t="s">
        <v>159</v>
      </c>
      <c r="U10" s="304"/>
      <c r="V10" s="305"/>
      <c r="W10" s="127"/>
    </row>
    <row r="11" spans="1:23" ht="15.6">
      <c r="A11" s="134"/>
      <c r="B11" s="308" t="s">
        <v>160</v>
      </c>
      <c r="C11" s="308"/>
      <c r="D11" s="308"/>
      <c r="E11" s="308"/>
      <c r="F11" s="308"/>
      <c r="G11" s="308"/>
      <c r="H11" s="308"/>
      <c r="I11" s="308"/>
      <c r="J11" s="308"/>
      <c r="K11" s="308"/>
      <c r="L11" s="134"/>
      <c r="M11" s="309"/>
      <c r="N11" s="129">
        <v>4</v>
      </c>
      <c r="O11" s="138">
        <f>IF($V$1=1,((((((24/100)+1)*(1-(5.15/100)))/(1-(9.65/100)))-1)*100),IF($V$1=2,24,"SELECT OPT"))</f>
        <v>30.175982291090197</v>
      </c>
      <c r="P11" s="138">
        <f>IF($V$1=1,((((((25.84/100)+1)*(1-(6.65/100)))/(1-(11.15/100)))-1)*100),IF($V$1=2,25.84,"SELECT OPT"))</f>
        <v>32.213438379290935</v>
      </c>
      <c r="Q11" s="138">
        <f>IF($V$1=1,((((((27.86/100)+1)*(1-(8.65/100)))/(1-(13.15/100)))-1)*100),IF($V$1=2,27.86,"SELECT OPT"))</f>
        <v>34.484870466321226</v>
      </c>
      <c r="R11" s="127"/>
      <c r="S11" s="129">
        <v>6</v>
      </c>
      <c r="T11" s="130" t="s">
        <v>161</v>
      </c>
      <c r="U11" s="304"/>
      <c r="V11" s="305"/>
      <c r="W11" s="127"/>
    </row>
    <row r="12" spans="1:23" ht="15.6">
      <c r="A12" s="308" t="s">
        <v>162</v>
      </c>
      <c r="B12" s="308"/>
      <c r="C12" s="308"/>
      <c r="D12" s="308"/>
      <c r="E12" s="308"/>
      <c r="F12" s="308"/>
      <c r="G12" s="308"/>
      <c r="H12" s="308"/>
      <c r="I12" s="308"/>
      <c r="J12" s="308"/>
      <c r="K12" s="308"/>
      <c r="L12" s="134"/>
      <c r="M12" s="309"/>
      <c r="N12" s="129">
        <v>5</v>
      </c>
      <c r="O12" s="138">
        <f>IF($V$1=1,((((((22.8/100)+1)*(1-(5.15/100)))/(1-(9.65/100)))-1)*100),IF($V$1=2,22.8,"SELECT OPT"))</f>
        <v>28.916214720531276</v>
      </c>
      <c r="P12" s="138">
        <f>IF($V$1=1,((((((27.48/100)+1)*(1-(6.65/100)))/(1-(11.15/100)))-1)*100),IF($V$1=2,27.48,"SELECT OPT"))</f>
        <v>33.936499718626891</v>
      </c>
      <c r="Q12" s="138">
        <f>IF($V$1=1,((((((30.95/100)+1)*(1-(8.65/100)))/(1-(13.15/100)))-1)*100),IF($V$1=2,30.95,"SELECT OPT"))</f>
        <v>37.734974093264228</v>
      </c>
      <c r="R12" s="127"/>
      <c r="S12" s="132"/>
      <c r="T12" s="133"/>
      <c r="U12" s="127"/>
      <c r="V12" s="127"/>
      <c r="W12" s="127"/>
    </row>
    <row r="13" spans="1:23" ht="15.6">
      <c r="A13" s="311" t="s">
        <v>163</v>
      </c>
      <c r="B13" s="311"/>
      <c r="C13" s="311"/>
      <c r="D13" s="311"/>
      <c r="E13" s="311"/>
      <c r="F13" s="311"/>
      <c r="G13" s="311"/>
      <c r="H13" s="311"/>
      <c r="I13" s="311"/>
      <c r="J13" s="311"/>
      <c r="K13" s="311"/>
      <c r="L13" s="127"/>
      <c r="M13" s="127"/>
      <c r="N13" s="129">
        <v>6</v>
      </c>
      <c r="O13" s="138">
        <f>IF($V$1=1,((((((11.1/100)+1)*(1-(3.65/100)))/(1-(8.15/100)))-1)*100),IF($V$1=2,11.1,"SELECT OPT"))</f>
        <v>16.543113772455076</v>
      </c>
      <c r="P13" s="138">
        <f>IF($V$1=1,((((((14.02/100)+1)*(1-(3.65/100)))/(1-(8.15/100)))-1)*100),IF($V$1=2,14.02,"SELECT OPT"))</f>
        <v>19.606173108328818</v>
      </c>
      <c r="Q13" s="138">
        <f>IF($V$1=1,((((((16.8/100)+1)*(1-(3.65/100)))/(1-(8.15/100)))-1)*100),IF($V$1=2,16.8,"SELECT OPT"))</f>
        <v>22.522373434948271</v>
      </c>
      <c r="R13" s="127"/>
      <c r="S13" s="132"/>
      <c r="T13" s="133"/>
      <c r="U13" s="127"/>
      <c r="V13" s="127"/>
      <c r="W13" s="127"/>
    </row>
    <row r="14" spans="1:23" ht="15.6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39" t="s">
        <v>141</v>
      </c>
      <c r="O14" s="140">
        <f>VLOOKUP($V$5,$N$8:$Q$13,2,0)</f>
        <v>26.333691200885468</v>
      </c>
      <c r="P14" s="140">
        <f>VLOOKUP($V$5,$N$8:$Q$13,3,0)</f>
        <v>28.30503095104109</v>
      </c>
      <c r="Q14" s="140">
        <f>VLOOKUP($V$5,$N$8:$Q$13,4,0)</f>
        <v>31.476683937823815</v>
      </c>
      <c r="R14" s="127"/>
      <c r="S14" s="132"/>
      <c r="T14" s="133"/>
      <c r="U14" s="127"/>
      <c r="V14" s="127"/>
      <c r="W14" s="127"/>
    </row>
    <row r="15" spans="1:23" ht="15.6">
      <c r="A15" s="134"/>
      <c r="B15" s="308" t="s">
        <v>164</v>
      </c>
      <c r="C15" s="308"/>
      <c r="D15" s="308"/>
      <c r="E15" s="308"/>
      <c r="F15" s="308"/>
      <c r="G15" s="308"/>
      <c r="H15" s="308"/>
      <c r="I15" s="308"/>
      <c r="J15" s="308"/>
      <c r="K15" s="308"/>
      <c r="L15" s="134"/>
      <c r="M15" s="127"/>
      <c r="N15" s="127"/>
      <c r="O15" s="127"/>
      <c r="P15" s="127"/>
      <c r="Q15" s="127"/>
      <c r="R15" s="127"/>
      <c r="S15" s="132"/>
      <c r="T15" s="133"/>
      <c r="U15" s="127"/>
      <c r="V15" s="127"/>
      <c r="W15" s="127"/>
    </row>
    <row r="16" spans="1:23" ht="15.6">
      <c r="A16" s="308" t="s">
        <v>165</v>
      </c>
      <c r="B16" s="308"/>
      <c r="C16" s="308"/>
      <c r="D16" s="308"/>
      <c r="E16" s="308"/>
      <c r="F16" s="308"/>
      <c r="G16" s="308"/>
      <c r="H16" s="308"/>
      <c r="I16" s="308"/>
      <c r="J16" s="308"/>
      <c r="K16" s="308"/>
      <c r="L16" s="134"/>
      <c r="M16" s="127"/>
      <c r="N16" s="127"/>
      <c r="O16" s="127" t="s">
        <v>166</v>
      </c>
      <c r="P16" s="127"/>
      <c r="Q16" s="127"/>
      <c r="R16" s="127"/>
      <c r="S16" s="132"/>
      <c r="T16" s="133"/>
      <c r="U16" s="127"/>
      <c r="V16" s="127"/>
      <c r="W16" s="127"/>
    </row>
    <row r="17" spans="1:23" ht="15.6">
      <c r="A17" s="134"/>
      <c r="B17" s="134"/>
      <c r="C17" s="134"/>
      <c r="D17" s="134"/>
      <c r="E17" s="134"/>
      <c r="F17" s="134"/>
      <c r="G17" s="134"/>
      <c r="H17" s="134"/>
      <c r="I17" s="134"/>
      <c r="J17" s="134"/>
      <c r="K17" s="134"/>
      <c r="L17" s="134"/>
      <c r="M17" s="127"/>
      <c r="N17" s="127"/>
      <c r="O17" s="127"/>
      <c r="P17" s="127"/>
      <c r="Q17" s="127"/>
      <c r="R17" s="127"/>
      <c r="S17" s="132"/>
      <c r="T17" s="133"/>
      <c r="U17" s="127"/>
      <c r="V17" s="127"/>
      <c r="W17" s="127"/>
    </row>
    <row r="18" spans="1:23" ht="15.6">
      <c r="A18" s="134"/>
      <c r="B18" s="134"/>
      <c r="C18" s="137" t="str">
        <f>IF(AND($V$5&lt;&gt;1,$V$5&lt;&gt;2,$V$5&lt;&gt;3,$V$5&lt;&gt;4,$V$5&lt;&gt;5,$V$5&lt;&gt;6),"SELECT OPT",IF($V$5=1,$T$6,IF($V$5=2,$T$7,IF($V$5=3,$T$8,IF($V$5=4,$T$9,IF($V$5=5,$T$10,IF($V$5=6,$T$11,"SELECT OPT")))))))</f>
        <v>Construção de edifícios.</v>
      </c>
      <c r="D18" s="137"/>
      <c r="E18" s="137"/>
      <c r="F18" s="137"/>
      <c r="G18" s="137"/>
      <c r="H18" s="137"/>
      <c r="I18" s="137"/>
      <c r="J18" s="137"/>
      <c r="K18" s="137"/>
      <c r="L18" s="134"/>
      <c r="M18" s="127"/>
      <c r="N18" s="127"/>
      <c r="O18" s="127"/>
      <c r="P18" s="127"/>
      <c r="Q18" s="127"/>
      <c r="R18" s="127"/>
      <c r="S18" s="132"/>
      <c r="T18" s="133"/>
      <c r="U18" s="127"/>
      <c r="V18" s="127"/>
      <c r="W18" s="127"/>
    </row>
    <row r="19" spans="1:23" ht="15.6">
      <c r="A19" s="134"/>
      <c r="B19" s="134"/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27"/>
      <c r="N19" s="127"/>
      <c r="O19" s="127"/>
      <c r="P19" s="127"/>
      <c r="Q19" s="127"/>
      <c r="R19" s="127"/>
      <c r="S19" s="132"/>
      <c r="T19" s="133"/>
      <c r="U19" s="127"/>
      <c r="V19" s="127"/>
      <c r="W19" s="127"/>
    </row>
    <row r="20" spans="1:23" ht="15.6">
      <c r="A20" s="134"/>
      <c r="B20" s="308" t="s">
        <v>167</v>
      </c>
      <c r="C20" s="308"/>
      <c r="D20" s="308"/>
      <c r="E20" s="308"/>
      <c r="F20" s="308"/>
      <c r="G20" s="308"/>
      <c r="H20" s="308"/>
      <c r="I20" s="308"/>
      <c r="J20" s="308"/>
      <c r="K20" s="308"/>
      <c r="L20" s="134"/>
      <c r="M20" s="127"/>
      <c r="N20" s="127"/>
      <c r="O20" s="127"/>
      <c r="P20" s="127"/>
      <c r="Q20" s="127"/>
      <c r="R20" s="127"/>
      <c r="S20" s="132"/>
      <c r="T20" s="133"/>
      <c r="U20" s="127"/>
      <c r="V20" s="127"/>
      <c r="W20" s="127"/>
    </row>
    <row r="21" spans="1:23" ht="15.6">
      <c r="A21" s="134" t="s">
        <v>168</v>
      </c>
      <c r="B21" s="134"/>
      <c r="C21" s="134"/>
      <c r="F21" s="134"/>
      <c r="G21" s="134"/>
      <c r="H21" s="134"/>
      <c r="I21" s="134"/>
      <c r="J21" s="134"/>
      <c r="K21" s="134"/>
      <c r="L21" s="134"/>
      <c r="M21" s="127"/>
      <c r="N21" s="127"/>
      <c r="O21" s="127"/>
      <c r="P21" s="127"/>
      <c r="Q21" s="127"/>
      <c r="R21" s="127"/>
      <c r="S21" s="132"/>
      <c r="T21" s="133"/>
      <c r="U21" s="127"/>
      <c r="V21" s="127"/>
      <c r="W21" s="127"/>
    </row>
    <row r="22" spans="1:23" ht="15.6">
      <c r="A22" s="134"/>
      <c r="B22" s="134"/>
      <c r="C22" s="134"/>
      <c r="D22" s="134"/>
      <c r="E22" s="134"/>
      <c r="F22" s="134"/>
      <c r="G22" s="134"/>
      <c r="H22" s="134"/>
      <c r="I22" s="134"/>
      <c r="J22" s="134"/>
      <c r="K22" s="134"/>
      <c r="L22" s="134"/>
      <c r="M22" s="127"/>
      <c r="N22" s="127"/>
      <c r="O22" s="127"/>
      <c r="P22" s="127"/>
      <c r="Q22" s="127"/>
      <c r="R22" s="127"/>
      <c r="S22" s="132"/>
      <c r="T22" s="133"/>
      <c r="U22" s="127"/>
      <c r="V22" s="127"/>
      <c r="W22" s="127"/>
    </row>
    <row r="23" spans="1:23" ht="15.6">
      <c r="A23" s="134"/>
      <c r="B23" s="134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27"/>
      <c r="N23" s="127"/>
      <c r="O23" s="127"/>
      <c r="P23" s="127"/>
      <c r="Q23" s="127"/>
      <c r="R23" s="127"/>
      <c r="S23" s="132"/>
      <c r="T23" s="133"/>
      <c r="U23" s="127"/>
      <c r="V23" s="127"/>
      <c r="W23" s="127"/>
    </row>
    <row r="24" spans="1:23" ht="15.6">
      <c r="A24" s="134"/>
      <c r="B24" s="134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27"/>
      <c r="N24" s="127"/>
      <c r="O24" s="127"/>
      <c r="P24" s="127"/>
      <c r="Q24" s="127"/>
      <c r="R24" s="127"/>
      <c r="S24" s="132"/>
      <c r="T24" s="133"/>
      <c r="U24" s="127"/>
      <c r="V24" s="127"/>
      <c r="W24" s="127"/>
    </row>
    <row r="25" spans="1:23" ht="15.6">
      <c r="A25" s="312" t="s">
        <v>169</v>
      </c>
      <c r="B25" s="312"/>
      <c r="C25" s="312"/>
      <c r="D25" s="312"/>
      <c r="E25" s="313" t="s">
        <v>170</v>
      </c>
      <c r="F25" s="313"/>
      <c r="G25" s="313"/>
      <c r="H25" s="313"/>
      <c r="I25" s="313"/>
      <c r="J25" s="313"/>
      <c r="K25" s="314" t="s">
        <v>171</v>
      </c>
      <c r="L25" s="314"/>
      <c r="M25" s="127"/>
      <c r="N25" s="127"/>
      <c r="O25" s="127"/>
      <c r="P25" s="127"/>
      <c r="Q25" s="127"/>
      <c r="R25" s="127"/>
      <c r="S25" s="132"/>
      <c r="T25" s="133"/>
      <c r="U25" s="127"/>
      <c r="V25" s="127"/>
      <c r="W25" s="127"/>
    </row>
    <row r="26" spans="1:23" ht="15.6">
      <c r="A26" s="312"/>
      <c r="B26" s="312"/>
      <c r="C26" s="312"/>
      <c r="D26" s="312"/>
      <c r="E26" s="315" t="s">
        <v>151</v>
      </c>
      <c r="F26" s="315"/>
      <c r="G26" s="315" t="s">
        <v>152</v>
      </c>
      <c r="H26" s="315"/>
      <c r="I26" s="315" t="s">
        <v>153</v>
      </c>
      <c r="J26" s="315"/>
      <c r="K26" s="314"/>
      <c r="L26" s="314"/>
      <c r="M26" s="127"/>
      <c r="N26" s="127"/>
      <c r="O26" s="127"/>
      <c r="P26" s="127"/>
      <c r="Q26" s="127"/>
      <c r="R26" s="127"/>
      <c r="S26" s="132"/>
      <c r="T26" s="133"/>
      <c r="U26" s="127"/>
      <c r="V26" s="127"/>
      <c r="W26" s="127"/>
    </row>
    <row r="27" spans="1:23" ht="15.6">
      <c r="A27" s="316" t="s">
        <v>172</v>
      </c>
      <c r="B27" s="316"/>
      <c r="C27" s="316"/>
      <c r="D27" s="142" t="s">
        <v>173</v>
      </c>
      <c r="E27" s="317">
        <f>IF(AND($V$5&lt;&gt;1,$V$5&lt;&gt;2,$V$5&lt;&gt;3,$V$5&lt;&gt;4,$V$5&lt;&gt;5,$V$5&lt;&gt;6),"SELECT OPT",IF($V$5=1,3,IF($V$5=2,3.8,IF($V$5=3,3.43,IF($V$5=4,5.29,IF($V$5=5,4,IF($V$5=6,1.5,"SELECT OPT")))))))</f>
        <v>3</v>
      </c>
      <c r="F27" s="317"/>
      <c r="G27" s="317">
        <f>IF(AND($V$5&lt;&gt;1,$V$5&lt;&gt;2,$V$5&lt;&gt;3,$V$5&lt;&gt;4,$V$5&lt;&gt;5,$V$5&lt;&gt;6),"SELECT OPT",IF($V$5=1,4,IF($V$5=2,4.01,IF($V$5=3,4.93,IF($V$5=4,5.92,IF($V$5=5,5.52,IF($V$5=6,3.45,"SELECT OPT")))))))</f>
        <v>4</v>
      </c>
      <c r="H27" s="317"/>
      <c r="I27" s="317">
        <f>IF(AND($V$5&lt;&gt;1,$V$5&lt;&gt;2,$V$5&lt;&gt;3,$V$5&lt;&gt;4,$V$5&lt;&gt;5,$V$5&lt;&gt;6),"SELECT OPT",IF($V$5=1,5.5,IF($V$5=2,4.67,IF($V$5=3,6.71,IF($V$5=4,7.93,IF($V$5=5,7.85,IF($V$5=6,4.49,"SELECT OPT")))))))</f>
        <v>5.5</v>
      </c>
      <c r="J27" s="317"/>
      <c r="K27" s="318">
        <v>3</v>
      </c>
      <c r="L27" s="318"/>
      <c r="M27" s="127"/>
      <c r="N27" s="127"/>
      <c r="O27" s="127"/>
      <c r="P27" s="127"/>
      <c r="Q27" s="127"/>
      <c r="R27" s="127"/>
      <c r="S27" s="132"/>
      <c r="T27" s="133"/>
      <c r="U27" s="127"/>
      <c r="V27" s="127"/>
      <c r="W27" s="127"/>
    </row>
    <row r="28" spans="1:23" ht="15.6">
      <c r="A28" s="319" t="s">
        <v>174</v>
      </c>
      <c r="B28" s="319"/>
      <c r="C28" s="319"/>
      <c r="D28" s="143" t="s">
        <v>175</v>
      </c>
      <c r="E28" s="320">
        <v>0.8</v>
      </c>
      <c r="F28" s="320"/>
      <c r="G28" s="320">
        <f>IF(AND($V$5&lt;&gt;1,$V$5&lt;&gt;2,$V$5&lt;&gt;3,$V$5&lt;&gt;4,$V$5&lt;&gt;5,$V$5&lt;&gt;6),"SELECT OPT",IF($V$5=1,0.8,IF($V$5=2,0.4,IF($V$5=3,0.49,IF($V$5=4,0.51,IF($V$5=5,1.22,IF($V$5=6,0.48,"SELECT OPT")))))))</f>
        <v>0.8</v>
      </c>
      <c r="H28" s="320"/>
      <c r="I28" s="320">
        <f>IF(AND($V$5&lt;&gt;1,$V$5&lt;&gt;2,$V$5&lt;&gt;3,$V$5&lt;&gt;4,$V$5&lt;&gt;5,$V$5&lt;&gt;6),"SELECT OPT",IF($V$5=1,1,IF($V$5=2,0.74,IF($V$5=3,0.75,IF($V$5=4,0.56,IF($V$5=5,1.99,IF($V$5=6,0.82,"SELECT OPT")))))))</f>
        <v>1</v>
      </c>
      <c r="J28" s="320"/>
      <c r="K28" s="321">
        <v>0.8</v>
      </c>
      <c r="L28" s="321"/>
      <c r="M28" s="127"/>
      <c r="N28" s="127"/>
      <c r="O28" s="127"/>
      <c r="P28" s="127"/>
      <c r="Q28" s="127"/>
      <c r="R28" s="127"/>
      <c r="S28" s="132"/>
      <c r="T28" s="133"/>
      <c r="U28" s="127"/>
      <c r="V28" s="127"/>
      <c r="W28" s="127"/>
    </row>
    <row r="29" spans="1:23" ht="15.6">
      <c r="A29" s="319" t="s">
        <v>176</v>
      </c>
      <c r="B29" s="319"/>
      <c r="C29" s="319"/>
      <c r="D29" s="143" t="s">
        <v>177</v>
      </c>
      <c r="E29" s="320">
        <f>IF(AND($V$5&lt;&gt;1,$V$5&lt;&gt;2,$V$5&lt;&gt;3,$V$5&lt;&gt;4,$V$5&lt;&gt;5,$V$5&lt;&gt;6),"SELECT OPT",IF($V$5=1,0.97,IF($V$5=2,0.5,IF($V$5=3,1,IF($V$5=4,1,IF($V$5=5,1.46,IF($V$5=6,0.56,"SELECT OPT")))))))</f>
        <v>0.97</v>
      </c>
      <c r="F29" s="320"/>
      <c r="G29" s="320">
        <f>IF(AND($V$5&lt;&gt;1,$V$5&lt;&gt;2,$V$5&lt;&gt;3,$V$5&lt;&gt;4,$V$5&lt;&gt;5,$V$5&lt;&gt;6),"SELECT OPT",IF($V$5=1,1.27,IF($V$5=2,0.56,IF($V$5=3,1.39,IF($V$5=4,1.48,IF($V$5=5,2.32,IF($V$5=6,0.85,"SELECT OPT")))))))</f>
        <v>1.27</v>
      </c>
      <c r="H29" s="320"/>
      <c r="I29" s="320">
        <f>IF(AND($V$5&lt;&gt;1,$V$5&lt;&gt;2,$V$5&lt;&gt;3,$V$5&lt;&gt;4,$V$5&lt;&gt;5,$V$5&lt;&gt;6),"SELECT OPT",IF($V$5=1,1.27,IF($V$5=2,0.97,IF($V$5=3,1.74,IF($V$5=4,1.97,IF($V$5=5,3.16,IF($V$5=6,0.89,"SELECT OPT")))))))</f>
        <v>1.27</v>
      </c>
      <c r="J29" s="320"/>
      <c r="K29" s="321">
        <v>0.97</v>
      </c>
      <c r="L29" s="321"/>
      <c r="M29" s="127"/>
      <c r="N29" s="127"/>
      <c r="O29" s="127"/>
      <c r="P29" s="127"/>
      <c r="Q29" s="127"/>
      <c r="R29" s="127"/>
      <c r="S29" s="132"/>
      <c r="T29" s="133"/>
      <c r="U29" s="127"/>
      <c r="V29" s="127"/>
      <c r="W29" s="127"/>
    </row>
    <row r="30" spans="1:23" ht="15.6">
      <c r="A30" s="319" t="s">
        <v>178</v>
      </c>
      <c r="B30" s="319"/>
      <c r="C30" s="319"/>
      <c r="D30" s="143" t="s">
        <v>179</v>
      </c>
      <c r="E30" s="320">
        <f>IF(AND($V$5&lt;&gt;1,$V$5&lt;&gt;2,$V$5&lt;&gt;3,$V$5&lt;&gt;4,$V$5&lt;&gt;5,$V$5&lt;&gt;6),"SELECT OPT",IF($V$5=1,0.59,IF($V$5=2,1.02,IF($V$5=3,0.94,IF($V$5=4,1.01,IF($V$5=5,0.94,IF($V$5=6,0.85,"SELECT OPT")))))))</f>
        <v>0.59</v>
      </c>
      <c r="F30" s="320"/>
      <c r="G30" s="320">
        <f>IF(AND($V$5&lt;&gt;1,$V$5&lt;&gt;2,$V$5&lt;&gt;3,$V$5&lt;&gt;4,$V$5&lt;&gt;5,$V$5&lt;&gt;6),"SELECT OPT",IF($V$5=1,1.23,IF($V$5=2,1.11,IF($V$5=3,0.99,IF($V$5=4,1.07,IF($V$5=5,1.02,IF($V$5=6,0.85,"SELECT OPT")))))))</f>
        <v>1.23</v>
      </c>
      <c r="H30" s="320"/>
      <c r="I30" s="320">
        <f>IF(AND($V$5&lt;&gt;1,$V$5&lt;&gt;2,$V$5&lt;&gt;3,$V$5&lt;&gt;4,$V$5&lt;&gt;5,$V$5&lt;&gt;6),"SELECT OPT",IF($V$5=1,1.39,IF($V$5=2,1.21,IF($V$5=3,1.17,IF($V$5=4,1.11,IF($V$5=5,1.33,IF($V$5=6,1.11,"SELECT OPT")))))))</f>
        <v>1.39</v>
      </c>
      <c r="J30" s="320"/>
      <c r="K30" s="321">
        <v>0.59</v>
      </c>
      <c r="L30" s="321"/>
      <c r="M30" s="127"/>
      <c r="N30" s="127"/>
      <c r="O30" s="127"/>
      <c r="P30" s="127"/>
      <c r="Q30" s="127"/>
      <c r="R30" s="127"/>
      <c r="S30" s="132"/>
      <c r="T30" s="133"/>
      <c r="U30" s="127"/>
      <c r="V30" s="127"/>
      <c r="W30" s="127"/>
    </row>
    <row r="31" spans="1:23" ht="15.6">
      <c r="A31" s="322" t="s">
        <v>180</v>
      </c>
      <c r="B31" s="322"/>
      <c r="C31" s="322"/>
      <c r="D31" s="144" t="s">
        <v>181</v>
      </c>
      <c r="E31" s="323">
        <f>IF(AND($V$5&lt;&gt;1,$V$5&lt;&gt;2,$V$5&lt;&gt;3,$V$5&lt;&gt;4,$V$5&lt;&gt;5,$V$5&lt;&gt;6),"SELECT OPT",IF($V$5=1,6.16,IF($V$5=2,6.64,IF($V$5=3,6.74,IF($V$5=4,8,IF($V$5=5,7.14,IF($V$5=6,3.5,"SELECT OPT")))))))</f>
        <v>6.16</v>
      </c>
      <c r="F31" s="323"/>
      <c r="G31" s="323">
        <f>IF(AND($V$5&lt;&gt;1,$V$5&lt;&gt;2,$V$5&lt;&gt;3,$V$5&lt;&gt;4,$V$5&lt;&gt;5,$V$5&lt;&gt;6),"SELECT OPT",IF($V$5=1,7.4,IF($V$5=2,7.3,IF($V$5=3,8.04,IF($V$5=4,8.31,IF($V$5=5,8.4,IF($V$5=6,5.11,"SELECT OPT")))))))</f>
        <v>7.4</v>
      </c>
      <c r="H31" s="323"/>
      <c r="I31" s="323">
        <f>IF(AND($V$5&lt;&gt;1,$V$5&lt;&gt;2,$V$5&lt;&gt;3,$V$5&lt;&gt;4,$V$5&lt;&gt;5,$V$5&lt;&gt;6),"SELECT OPT",IF($V$5=1,8.96,IF($V$5=2,8.69,IF($V$5=3,9.4,IF($V$5=4,9.51,IF($V$5=5,10.43,IF($V$5=6,6.22,"SELECT OPT")))))))</f>
        <v>8.9600000000000009</v>
      </c>
      <c r="J31" s="323"/>
      <c r="K31" s="324">
        <v>6.16</v>
      </c>
      <c r="L31" s="324"/>
      <c r="M31" s="127"/>
      <c r="N31" s="127"/>
      <c r="O31" s="127"/>
      <c r="P31" s="127"/>
      <c r="Q31" s="127"/>
      <c r="R31" s="127"/>
      <c r="S31" s="132"/>
      <c r="T31" s="133"/>
      <c r="U31" s="127"/>
      <c r="V31" s="127"/>
      <c r="W31" s="127"/>
    </row>
    <row r="32" spans="1:23" ht="15.6">
      <c r="A32" s="325" t="s">
        <v>182</v>
      </c>
      <c r="B32" s="325"/>
      <c r="C32" s="325"/>
      <c r="D32" s="145" t="s">
        <v>183</v>
      </c>
      <c r="E32" s="326">
        <f>SUM(E33:F36)</f>
        <v>9.65</v>
      </c>
      <c r="F32" s="326"/>
      <c r="G32" s="326">
        <f>SUM(G33:H36)</f>
        <v>11.15</v>
      </c>
      <c r="H32" s="326"/>
      <c r="I32" s="326">
        <f>SUM(I33:J36)</f>
        <v>13.15</v>
      </c>
      <c r="J32" s="326"/>
      <c r="K32" s="327">
        <f>ROUND(SUM(K33:L36),2)</f>
        <v>13.15</v>
      </c>
      <c r="L32" s="327"/>
      <c r="M32" s="127"/>
      <c r="N32" s="127"/>
      <c r="O32" s="127"/>
      <c r="P32" s="127"/>
      <c r="Q32" s="146"/>
      <c r="R32" s="127"/>
      <c r="S32" s="132"/>
      <c r="T32" s="133"/>
      <c r="U32" s="127"/>
      <c r="V32" s="127"/>
      <c r="W32" s="127"/>
    </row>
    <row r="33" spans="1:23" ht="15.6">
      <c r="A33" s="328" t="s">
        <v>184</v>
      </c>
      <c r="B33" s="328"/>
      <c r="C33" s="328"/>
      <c r="D33" s="147"/>
      <c r="E33" s="329">
        <v>3</v>
      </c>
      <c r="F33" s="329"/>
      <c r="G33" s="329">
        <v>3</v>
      </c>
      <c r="H33" s="329"/>
      <c r="I33" s="329">
        <v>3</v>
      </c>
      <c r="J33" s="329"/>
      <c r="K33" s="330">
        <v>3</v>
      </c>
      <c r="L33" s="330"/>
      <c r="M33" s="127"/>
      <c r="N33" s="127"/>
      <c r="O33" s="127"/>
      <c r="P33" s="127"/>
      <c r="Q33" s="146"/>
      <c r="R33" s="127"/>
      <c r="S33" s="132"/>
      <c r="T33" s="133"/>
      <c r="U33" s="127"/>
      <c r="V33" s="127"/>
      <c r="W33" s="127"/>
    </row>
    <row r="34" spans="1:23" ht="15.6">
      <c r="A34" s="319" t="s">
        <v>185</v>
      </c>
      <c r="B34" s="319"/>
      <c r="C34" s="319"/>
      <c r="D34" s="148"/>
      <c r="E34" s="320">
        <v>0.65</v>
      </c>
      <c r="F34" s="320"/>
      <c r="G34" s="320">
        <v>0.65</v>
      </c>
      <c r="H34" s="320"/>
      <c r="I34" s="320">
        <v>0.65</v>
      </c>
      <c r="J34" s="320"/>
      <c r="K34" s="321">
        <v>0.65</v>
      </c>
      <c r="L34" s="321"/>
      <c r="M34" s="127"/>
      <c r="N34" s="127"/>
      <c r="O34" s="127"/>
      <c r="P34" s="127"/>
      <c r="Q34" s="146"/>
      <c r="R34" s="127"/>
      <c r="S34" s="132"/>
      <c r="T34" s="133"/>
      <c r="U34" s="127"/>
      <c r="V34" s="127"/>
      <c r="W34" s="127"/>
    </row>
    <row r="35" spans="1:23" ht="15.6">
      <c r="A35" s="319" t="s">
        <v>186</v>
      </c>
      <c r="B35" s="319"/>
      <c r="C35" s="319"/>
      <c r="D35" s="148"/>
      <c r="E35" s="320">
        <f>IF(AND($V$5&lt;&gt;1,$V$5&lt;&gt;2,$V$5&lt;&gt;3,$V$5&lt;&gt;4,$V$5&lt;&gt;5,$V$5&lt;&gt;6),"SELECT OPT",IF($V$5=1,1.5,IF($V$5=2,1.5,IF($V$5=3,1.5,IF($V$5=4,1.5,IF($V$5=5,1.5,IF($V$5=6,0,"SELECT OPT")))))))</f>
        <v>1.5</v>
      </c>
      <c r="F35" s="320"/>
      <c r="G35" s="320">
        <f>IF(AND($V$5&lt;&gt;1,$V$5&lt;&gt;2,$V$5&lt;&gt;3,$V$5&lt;&gt;4,$V$5&lt;&gt;5,$V$5&lt;&gt;6),"SELECT OPT",IF($V$5=1,3,IF($V$5=2,3,IF($V$5=3,3,IF($V$5=4,3,IF($V$5=5,3,IF($V$5=6,0,"SELECT OPT")))))))</f>
        <v>3</v>
      </c>
      <c r="H35" s="320"/>
      <c r="I35" s="320">
        <f>IF(AND($V$5&lt;&gt;1,$V$5&lt;&gt;2,$V$5&lt;&gt;3,$V$5&lt;&gt;4,$V$5&lt;&gt;5,$V$5&lt;&gt;6),"SELECT OPT",IF($V$5=1,5,IF($V$5=2,5,IF($V$5=3,5,IF($V$5=4,5,IF($V$5=5,5,IF($V$5=6,0,"SELECT OPT")))))))</f>
        <v>5</v>
      </c>
      <c r="J35" s="320"/>
      <c r="K35" s="321">
        <v>5</v>
      </c>
      <c r="L35" s="321"/>
      <c r="M35" s="127"/>
      <c r="N35" s="127"/>
      <c r="O35" s="127"/>
      <c r="P35" s="127"/>
      <c r="Q35" s="127"/>
      <c r="R35" s="127"/>
      <c r="S35" s="132"/>
      <c r="T35" s="133"/>
      <c r="U35" s="127"/>
      <c r="V35" s="127"/>
      <c r="W35" s="127"/>
    </row>
    <row r="36" spans="1:23" ht="15.6">
      <c r="A36" s="331" t="s">
        <v>187</v>
      </c>
      <c r="B36" s="331"/>
      <c r="C36" s="331"/>
      <c r="D36" s="149"/>
      <c r="E36" s="332">
        <f>IF(V1=1,4.5,IF(V1=2,0,""))</f>
        <v>4.5</v>
      </c>
      <c r="F36" s="332"/>
      <c r="G36" s="332">
        <f>IF(V1=1,4.5,IF(V1=2,0,""))</f>
        <v>4.5</v>
      </c>
      <c r="H36" s="332"/>
      <c r="I36" s="332">
        <f>IF(V1=1,4.5,IF(V1=2,0,""))</f>
        <v>4.5</v>
      </c>
      <c r="J36" s="332"/>
      <c r="K36" s="333">
        <v>4.5</v>
      </c>
      <c r="L36" s="333"/>
      <c r="M36" s="127"/>
      <c r="N36" s="127"/>
      <c r="O36" s="127"/>
      <c r="P36" s="127"/>
      <c r="Q36" s="127"/>
      <c r="R36" s="127"/>
      <c r="S36" s="132"/>
      <c r="T36" s="133"/>
      <c r="U36" s="127"/>
      <c r="V36" s="127"/>
      <c r="W36" s="127"/>
    </row>
    <row r="37" spans="1:23" ht="15.6">
      <c r="A37" s="334" t="s">
        <v>188</v>
      </c>
      <c r="B37" s="334"/>
      <c r="C37" s="334"/>
      <c r="D37" s="141"/>
      <c r="E37" s="335">
        <f>IF(AND($V$5&lt;&gt;1,$V$5&lt;&gt;2,$V$5&lt;&gt;3,$V$5&lt;&gt;4,$V$5&lt;&gt;5,$V$5&lt;&gt;6),"SELECT OPT",$O$14)</f>
        <v>26.333691200885468</v>
      </c>
      <c r="F37" s="335"/>
      <c r="G37" s="335">
        <f>IF(AND($V$5&lt;&gt;1,$V$5&lt;&gt;2,$V$5&lt;&gt;3,$V$5&lt;&gt;4,$V$5&lt;&gt;5,$V$5&lt;&gt;6),"SELECT OPT",$P$14)</f>
        <v>28.30503095104109</v>
      </c>
      <c r="H37" s="335"/>
      <c r="I37" s="335">
        <f>IF(AND($V$5&lt;&gt;1,$V$5&lt;&gt;2,$V$5&lt;&gt;3,$V$5&lt;&gt;4,$V$5&lt;&gt;5,$V$5&lt;&gt;6),"SELECT OPT",$Q$14)</f>
        <v>31.476683937823815</v>
      </c>
      <c r="J37" s="335"/>
      <c r="K37" s="336">
        <f>ROUND(((((1+K27/100+K28/100+K29/100)*(1+K30/100)*(1+K31/100))/(1-K32/100))-1)*100,2)</f>
        <v>28.82</v>
      </c>
      <c r="L37" s="336"/>
      <c r="M37" s="127"/>
      <c r="N37" s="127"/>
      <c r="O37" s="127"/>
      <c r="P37" s="127"/>
      <c r="Q37" s="127"/>
      <c r="R37" s="127"/>
      <c r="S37" s="132"/>
      <c r="T37" s="133"/>
      <c r="U37" s="127"/>
      <c r="V37" s="127"/>
      <c r="W37" s="127"/>
    </row>
    <row r="38" spans="1:23" ht="15.6">
      <c r="A38" s="150"/>
      <c r="B38" s="150"/>
      <c r="C38" s="150"/>
      <c r="D38" s="150"/>
      <c r="E38" s="151"/>
      <c r="F38" s="151"/>
      <c r="G38" s="151"/>
      <c r="H38" s="151"/>
      <c r="I38" s="151"/>
      <c r="J38" s="151"/>
      <c r="K38" s="151"/>
      <c r="L38" s="151"/>
      <c r="M38" s="127"/>
      <c r="N38" s="127"/>
      <c r="O38" s="127"/>
      <c r="P38" s="127"/>
      <c r="Q38" s="127"/>
      <c r="R38" s="127"/>
      <c r="S38" s="132"/>
      <c r="T38" s="133"/>
      <c r="U38" s="127"/>
      <c r="V38" s="127"/>
      <c r="W38" s="127"/>
    </row>
    <row r="39" spans="1:23" ht="15.6">
      <c r="A39" s="152" t="s">
        <v>189</v>
      </c>
      <c r="B39" s="152"/>
      <c r="C39" s="152" t="s">
        <v>190</v>
      </c>
      <c r="D39" s="152" t="s">
        <v>191</v>
      </c>
      <c r="E39" s="152"/>
      <c r="F39" s="152"/>
      <c r="G39" s="152"/>
      <c r="H39" s="152"/>
      <c r="I39" s="152"/>
      <c r="J39" s="152"/>
      <c r="K39" s="152"/>
      <c r="L39" s="152"/>
      <c r="M39" s="127"/>
      <c r="N39" s="127"/>
      <c r="O39" s="127"/>
      <c r="P39" s="127"/>
      <c r="Q39" s="127"/>
      <c r="R39" s="127"/>
      <c r="S39" s="132"/>
      <c r="T39" s="133"/>
      <c r="U39" s="127"/>
      <c r="V39" s="127"/>
      <c r="W39" s="127"/>
    </row>
    <row r="40" spans="1:23" ht="15.6">
      <c r="A40" s="153"/>
      <c r="B40" s="153"/>
      <c r="C40" s="153" t="s">
        <v>192</v>
      </c>
      <c r="D40" s="153" t="s">
        <v>193</v>
      </c>
      <c r="E40" s="153"/>
      <c r="F40" s="153"/>
      <c r="G40" s="153"/>
      <c r="H40" s="153"/>
      <c r="I40" s="153"/>
      <c r="J40" s="153"/>
      <c r="K40" s="153"/>
      <c r="L40" s="153"/>
      <c r="M40" s="127"/>
      <c r="N40" s="127"/>
      <c r="O40" s="127"/>
      <c r="P40" s="127"/>
      <c r="Q40" s="127"/>
      <c r="R40" s="127"/>
      <c r="S40" s="132"/>
      <c r="T40" s="133"/>
      <c r="U40" s="127"/>
      <c r="V40" s="127"/>
      <c r="W40" s="127"/>
    </row>
    <row r="41" spans="1:23" ht="15.6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32"/>
      <c r="T41" s="133"/>
      <c r="U41" s="127"/>
      <c r="V41" s="127"/>
      <c r="W41" s="127"/>
    </row>
    <row r="42" spans="1:23" s="154" customFormat="1" ht="20.25" customHeight="1">
      <c r="B42" s="114" t="str">
        <f>ORCAMENTO!B21</f>
        <v>ANANINDEUA(PA), 16 DE JUNHO DE 2025</v>
      </c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6"/>
      <c r="T42" s="157"/>
      <c r="U42" s="155"/>
      <c r="V42" s="155"/>
      <c r="W42" s="155"/>
    </row>
    <row r="43" spans="1:23" s="154" customFormat="1" ht="67.5" customHeight="1">
      <c r="A43" s="114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6"/>
      <c r="T43" s="157"/>
      <c r="U43" s="155"/>
      <c r="V43" s="155"/>
      <c r="W43" s="155"/>
    </row>
    <row r="44" spans="1:23" s="154" customFormat="1" ht="18">
      <c r="B44" s="114" t="str">
        <f>ORCAMENTO!B25</f>
        <v>RIOL - Serviços de Construções LTDA.</v>
      </c>
      <c r="M44" s="155"/>
      <c r="N44" s="155"/>
      <c r="O44" s="155"/>
      <c r="P44" s="155"/>
      <c r="Q44" s="155"/>
      <c r="R44" s="155"/>
      <c r="S44" s="156"/>
      <c r="T44" s="157"/>
      <c r="U44" s="155"/>
      <c r="V44" s="155"/>
      <c r="W44" s="155"/>
    </row>
    <row r="45" spans="1:23" s="154" customFormat="1" ht="18">
      <c r="B45" s="114" t="str">
        <f>ORCAMENTO!B26</f>
        <v>CNPJ: 09.335.585/0001-75</v>
      </c>
      <c r="M45" s="155"/>
      <c r="N45" s="155"/>
      <c r="O45" s="155"/>
      <c r="P45" s="155"/>
      <c r="Q45" s="155"/>
      <c r="R45" s="155"/>
      <c r="S45" s="156"/>
      <c r="T45" s="157"/>
      <c r="U45" s="155"/>
      <c r="V45" s="155"/>
      <c r="W45" s="155"/>
    </row>
    <row r="46" spans="1:23" ht="15.6">
      <c r="M46" s="127"/>
      <c r="N46" s="127"/>
      <c r="O46" s="127"/>
      <c r="P46" s="127"/>
      <c r="Q46" s="127"/>
      <c r="R46" s="127"/>
      <c r="S46" s="132"/>
      <c r="T46" s="133"/>
      <c r="U46" s="127"/>
      <c r="V46" s="127"/>
      <c r="W46" s="127"/>
    </row>
    <row r="47" spans="1:23" ht="15.6">
      <c r="M47" s="127"/>
      <c r="N47" s="127"/>
      <c r="O47" s="127"/>
      <c r="P47" s="127"/>
      <c r="Q47" s="127"/>
      <c r="R47" s="127"/>
      <c r="S47" s="132"/>
      <c r="T47" s="133"/>
      <c r="U47" s="127"/>
      <c r="V47" s="127"/>
      <c r="W47" s="127"/>
    </row>
    <row r="48" spans="1:23" ht="15.6">
      <c r="M48" s="127"/>
      <c r="N48" s="127"/>
      <c r="O48" s="127"/>
      <c r="P48" s="127"/>
      <c r="Q48" s="127"/>
      <c r="R48" s="127"/>
      <c r="S48" s="132"/>
      <c r="T48" s="133"/>
      <c r="U48" s="127"/>
      <c r="V48" s="127"/>
      <c r="W48" s="127"/>
    </row>
    <row r="49" spans="13:23" ht="15.6">
      <c r="M49" s="158"/>
      <c r="N49" s="127"/>
      <c r="O49" s="127"/>
      <c r="P49" s="127"/>
      <c r="Q49" s="127"/>
      <c r="R49" s="127"/>
      <c r="S49" s="132"/>
      <c r="T49" s="133"/>
      <c r="U49" s="127"/>
      <c r="V49" s="127"/>
      <c r="W49" s="127"/>
    </row>
    <row r="50" spans="13:23" ht="15.6">
      <c r="M50" s="158"/>
      <c r="N50" s="127"/>
      <c r="O50" s="127"/>
      <c r="P50" s="127"/>
      <c r="Q50" s="127"/>
      <c r="R50" s="127"/>
      <c r="S50" s="132"/>
      <c r="T50" s="133"/>
      <c r="U50" s="127"/>
      <c r="V50" s="127"/>
      <c r="W50" s="127"/>
    </row>
    <row r="51" spans="13:23" ht="15.6">
      <c r="M51" s="127"/>
      <c r="N51" s="127"/>
      <c r="O51" s="127"/>
      <c r="P51" s="127"/>
      <c r="Q51" s="127"/>
      <c r="R51" s="127"/>
      <c r="S51" s="132"/>
      <c r="T51" s="133"/>
      <c r="U51" s="127"/>
      <c r="V51" s="127"/>
      <c r="W51" s="127"/>
    </row>
    <row r="52" spans="13:23" ht="15.6">
      <c r="M52" s="127"/>
      <c r="N52" s="134"/>
      <c r="O52" s="134"/>
      <c r="P52" s="134"/>
      <c r="Q52" s="134"/>
      <c r="R52" s="134"/>
      <c r="S52" s="132"/>
      <c r="T52" s="133"/>
      <c r="U52" s="134"/>
      <c r="V52" s="134"/>
      <c r="W52" s="134"/>
    </row>
    <row r="53" spans="13:23" ht="15.6">
      <c r="M53" s="127"/>
      <c r="N53" s="134"/>
      <c r="O53" s="134"/>
      <c r="P53" s="134"/>
      <c r="Q53" s="134"/>
      <c r="R53" s="158"/>
      <c r="S53" s="159"/>
      <c r="T53" s="160"/>
      <c r="U53" s="158"/>
      <c r="V53" s="158"/>
      <c r="W53" s="158"/>
    </row>
    <row r="54" spans="13:23" ht="15.6">
      <c r="M54" s="127"/>
      <c r="N54" s="127"/>
      <c r="O54" s="127"/>
      <c r="P54" s="127"/>
      <c r="Q54" s="127"/>
      <c r="R54" s="161"/>
      <c r="S54" s="159"/>
      <c r="T54" s="160"/>
      <c r="U54" s="161"/>
      <c r="V54" s="161"/>
      <c r="W54" s="161"/>
    </row>
    <row r="55" spans="13:23" ht="15.6">
      <c r="M55" s="127"/>
      <c r="N55" s="161"/>
      <c r="O55" s="161"/>
      <c r="P55" s="161"/>
      <c r="Q55" s="161"/>
      <c r="R55" s="127"/>
      <c r="S55" s="132"/>
      <c r="T55" s="133"/>
      <c r="U55" s="127"/>
      <c r="V55" s="127"/>
      <c r="W55" s="127"/>
    </row>
    <row r="56" spans="13:23" ht="15.6">
      <c r="N56" s="161"/>
      <c r="O56" s="161"/>
      <c r="P56" s="161"/>
      <c r="Q56" s="161"/>
      <c r="R56" s="127"/>
      <c r="S56" s="132"/>
      <c r="T56" s="133"/>
      <c r="U56" s="127"/>
      <c r="V56" s="127"/>
      <c r="W56" s="127"/>
    </row>
    <row r="57" spans="13:23" ht="15.6">
      <c r="N57" s="127"/>
      <c r="O57" s="127"/>
      <c r="P57" s="127"/>
      <c r="Q57" s="127"/>
      <c r="R57" s="127"/>
      <c r="S57" s="132"/>
      <c r="T57" s="133"/>
      <c r="U57" s="127"/>
      <c r="V57" s="127"/>
      <c r="W57" s="127"/>
    </row>
    <row r="58" spans="13:23" ht="15.6">
      <c r="N58" s="127"/>
      <c r="O58" s="127"/>
      <c r="P58" s="127"/>
      <c r="Q58" s="127"/>
      <c r="R58" s="127"/>
      <c r="S58" s="132"/>
      <c r="T58" s="133"/>
      <c r="U58" s="127"/>
      <c r="V58" s="127"/>
      <c r="W58" s="127"/>
    </row>
  </sheetData>
  <mergeCells count="81">
    <mergeCell ref="A37:C37"/>
    <mergeCell ref="E37:F37"/>
    <mergeCell ref="G37:H37"/>
    <mergeCell ref="I37:J37"/>
    <mergeCell ref="K37:L37"/>
    <mergeCell ref="A36:C36"/>
    <mergeCell ref="E36:F36"/>
    <mergeCell ref="G36:H36"/>
    <mergeCell ref="I36:J36"/>
    <mergeCell ref="K36:L36"/>
    <mergeCell ref="A35:C35"/>
    <mergeCell ref="E35:F35"/>
    <mergeCell ref="G35:H35"/>
    <mergeCell ref="I35:J35"/>
    <mergeCell ref="K35:L35"/>
    <mergeCell ref="A34:C34"/>
    <mergeCell ref="E34:F34"/>
    <mergeCell ref="G34:H34"/>
    <mergeCell ref="I34:J34"/>
    <mergeCell ref="K34:L34"/>
    <mergeCell ref="A33:C33"/>
    <mergeCell ref="E33:F33"/>
    <mergeCell ref="G33:H33"/>
    <mergeCell ref="I33:J33"/>
    <mergeCell ref="K33:L33"/>
    <mergeCell ref="A32:C32"/>
    <mergeCell ref="E32:F32"/>
    <mergeCell ref="G32:H32"/>
    <mergeCell ref="I32:J32"/>
    <mergeCell ref="K32:L32"/>
    <mergeCell ref="A31:C31"/>
    <mergeCell ref="E31:F31"/>
    <mergeCell ref="G31:H31"/>
    <mergeCell ref="I31:J31"/>
    <mergeCell ref="K31:L31"/>
    <mergeCell ref="A30:C30"/>
    <mergeCell ref="E30:F30"/>
    <mergeCell ref="G30:H30"/>
    <mergeCell ref="I30:J30"/>
    <mergeCell ref="K30:L30"/>
    <mergeCell ref="A29:C29"/>
    <mergeCell ref="E29:F29"/>
    <mergeCell ref="G29:H29"/>
    <mergeCell ref="I29:J29"/>
    <mergeCell ref="K29:L29"/>
    <mergeCell ref="A28:C28"/>
    <mergeCell ref="E28:F28"/>
    <mergeCell ref="G28:H28"/>
    <mergeCell ref="I28:J28"/>
    <mergeCell ref="K28:L28"/>
    <mergeCell ref="A27:C27"/>
    <mergeCell ref="E27:F27"/>
    <mergeCell ref="G27:H27"/>
    <mergeCell ref="I27:J27"/>
    <mergeCell ref="K27:L27"/>
    <mergeCell ref="A13:K13"/>
    <mergeCell ref="B15:K15"/>
    <mergeCell ref="A16:K16"/>
    <mergeCell ref="B20:K20"/>
    <mergeCell ref="A25:D26"/>
    <mergeCell ref="E25:J25"/>
    <mergeCell ref="K25:L26"/>
    <mergeCell ref="E26:F26"/>
    <mergeCell ref="G26:H26"/>
    <mergeCell ref="I26:J26"/>
    <mergeCell ref="N5:Q5"/>
    <mergeCell ref="S5:T5"/>
    <mergeCell ref="U5:U11"/>
    <mergeCell ref="V5:V11"/>
    <mergeCell ref="B6:K6"/>
    <mergeCell ref="M6:M12"/>
    <mergeCell ref="N6:P6"/>
    <mergeCell ref="A7:K7"/>
    <mergeCell ref="A9:K9"/>
    <mergeCell ref="B11:K11"/>
    <mergeCell ref="A12:K12"/>
    <mergeCell ref="A1:L2"/>
    <mergeCell ref="S1:T1"/>
    <mergeCell ref="U1:U3"/>
    <mergeCell ref="V1:V3"/>
    <mergeCell ref="B3:L3"/>
  </mergeCells>
  <printOptions horizontalCentered="1"/>
  <pageMargins left="0.51180555555555496" right="0.51180555555555496" top="0.39374999999999999" bottom="0.78749999999999998" header="0.51180555555555496" footer="0.51180555555555496"/>
  <pageSetup paperSize="9" scale="79"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10</vt:i4>
      </vt:variant>
    </vt:vector>
  </HeadingPairs>
  <TitlesOfParts>
    <vt:vector size="20" baseType="lpstr">
      <vt:lpstr>SERV ADICIONADOS</vt:lpstr>
      <vt:lpstr>CPU ADITIVOS</vt:lpstr>
      <vt:lpstr>MEMORIA DE CÁLCULO ADITIVOS</vt:lpstr>
      <vt:lpstr>ORCAMENTO</vt:lpstr>
      <vt:lpstr>ORCDET</vt:lpstr>
      <vt:lpstr>CPU</vt:lpstr>
      <vt:lpstr>CRONOGRAMA</vt:lpstr>
      <vt:lpstr>QUANTIDADES</vt:lpstr>
      <vt:lpstr>ENCARGOS</vt:lpstr>
      <vt:lpstr>BDI</vt:lpstr>
      <vt:lpstr>BDI!Area_de_impressao</vt:lpstr>
      <vt:lpstr>CPU!Area_de_impressao</vt:lpstr>
      <vt:lpstr>'CPU ADITIVOS'!Area_de_impressao</vt:lpstr>
      <vt:lpstr>CRONOGRAMA!Area_de_impressao</vt:lpstr>
      <vt:lpstr>ENCARGOS!Area_de_impressao</vt:lpstr>
      <vt:lpstr>'MEMORIA DE CÁLCULO ADITIVOS'!Area_de_impressao</vt:lpstr>
      <vt:lpstr>ORCAMENTO!Area_de_impressao</vt:lpstr>
      <vt:lpstr>ORCDET!Area_de_impressao</vt:lpstr>
      <vt:lpstr>QUANTIDADES!Area_de_impressao</vt:lpstr>
      <vt:lpstr>'SERV ADICIONADOS'!Area_de_impressao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axlsx</dc:creator>
  <dc:description/>
  <cp:lastModifiedBy>SAMSUNG</cp:lastModifiedBy>
  <cp:revision>5</cp:revision>
  <cp:lastPrinted>2025-03-05T22:47:52Z</cp:lastPrinted>
  <dcterms:created xsi:type="dcterms:W3CDTF">2022-02-24T13:57:10Z</dcterms:created>
  <dcterms:modified xsi:type="dcterms:W3CDTF">2025-06-16T17:50:18Z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